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fullCalcOnLoad="1"/>
</workbook>
</file>

<file path=xl/calcChain.xml><?xml version="1.0" encoding="utf-8"?>
<calcChain xmlns="http://schemas.openxmlformats.org/spreadsheetml/2006/main">
  <c r="F32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<sst xmlns="http://schemas.openxmlformats.org/spreadsheetml/2006/main" count="122" uniqueCount="102">
  <si>
    <t>Cap.</t>
  </si>
  <si>
    <t>Denominación</t>
  </si>
  <si>
    <t>Valor</t>
  </si>
  <si>
    <t>%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</si>
  <si>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</si>
  <si>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</si>
  <si>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</si>
  <si>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</si>
  <si>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</si>
  <si>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</si>
  <si>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</si>
  <si>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</si>
  <si>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</si>
  <si>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TOTALES</t>
  </si>
  <si>
    <t>REPARTO DE INGRESOS POR CAPÍTULO DEL ÚLTIMO AÑO</t>
  </si>
  <si>
    <t>Cap. 1</t>
  </si>
  <si>
    <t>Cap. 2</t>
  </si>
  <si>
    <t>Cap. 3</t>
  </si>
  <si>
    <t>Cap. 4</t>
  </si>
  <si>
    <t>Cap. 5</t>
  </si>
  <si>
    <t>Cap. 6</t>
  </si>
  <si>
    <t>Cap. 7</t>
  </si>
  <si>
    <t>Cap. 8</t>
  </si>
  <si>
    <t>Cap. 9</t>
  </si>
  <si>
    <t>Fuente: Ministerio de Hacienda</t>
  </si>
  <si>
    <t>Datos de Contexto</t>
  </si>
  <si>
    <t>Código</t>
  </si>
  <si>
    <t>Datos del Municipio</t>
  </si>
  <si>
    <t>Datos de la Provincia</t>
  </si>
  <si>
    <t>Datos del Rango de Población</t>
  </si>
  <si>
    <t>Datos del Estado</t>
  </si>
  <si>
    <t>Código Municipio</t>
  </si>
  <si>
    <t>Este informe muestra lo que representa cada capítulo y la importancia que tiene sobre el total de ingresos del Ayuntamiento. El análisis de los tres últimos años permite comparar cómo el peso específico de cada capítulo ha variado a lo largo del periodo analizado.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</si>
  <si>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</si>
  <si>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</si>
  <si>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</si>
  <si>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</si>
  <si>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</si>
  <si>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</si>
  <si>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</si>
  <si>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</si>
  <si>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</si>
  <si>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</si>
  <si>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</si>
  <si>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</si>
  <si>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</si>
  <si>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</si>
  <si>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</si>
  <si>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</si>
  <si>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</si>
  <si>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</si>
  <si>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</si>
  <si>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</si>
  <si>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</si>
  <si>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</si>
  <si>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</si>
  <si>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</si>
  <si>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</si>
  <si>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</si>
  <si>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</si>
  <si>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</si>
  <si>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</si>
  <si>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</si>
  <si>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</si>
  <si>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</si>
  <si>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</si>
  <si>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</si>
  <si>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</si>
  <si>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</si>
  <si>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</si>
  <si>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</si>
  <si>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</si>
  <si>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</si>
  <si>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</si>
  <si>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</si>
  <si>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</si>
  <si>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</si>
  <si>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</si>
  <si>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</si>
  <si>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</si>
  <si>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</si>
  <si>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</si>
  <si>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</si>
  <si>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</si>
  <si>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</si>
  <si>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</si>
  <si>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</si>
  <si>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</si>
  <si>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</si>
  <si>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</si>
  <si>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</si>
  <si>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</si>
  <si>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</si>
  <si>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</si>
  <si>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</si>
  <si>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</si>
  <si>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</si>
  <si>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</si>
  <si>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</si>
  <si>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Ingresos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</si>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</sst>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30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name val="Calibri Light"/>
      <family val="2"/>
      <scheme val="maj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 Light"/>
      <family val="2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149599999189377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medium">
        <color rgb="FF00B388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1" applyNumberFormat="0" applyAlignment="0" applyProtection="0"/>
    <xf numFmtId="0" fontId="12" fillId="7" borderId="2" applyNumberFormat="0" applyFont="0" applyAlignment="0" applyProtection="0"/>
    <xf numFmtId="0" fontId="19" fillId="6" borderId="3" applyNumberFormat="0" applyAlignment="0" applyProtection="0"/>
    <xf numFmtId="0" fontId="16" fillId="8" borderId="0" applyNumberFormat="0" applyBorder="0" applyAlignment="0" applyProtection="0"/>
    <xf numFmtId="0" fontId="11" fillId="0" borderId="0">
      <alignment/>
      <protection/>
    </xf>
    <xf numFmtId="177" fontId="11" fillId="0" borderId="0">
      <alignment/>
      <protection/>
    </xf>
    <xf numFmtId="0" fontId="10" fillId="9" borderId="4">
      <alignment horizontal="center"/>
      <protection/>
    </xf>
    <xf numFmtId="9" fontId="1" fillId="0" borderId="0" applyFont="0" applyFill="0" applyBorder="0" applyAlignment="0" applyProtection="0"/>
  </cellStyleXfs>
  <cellXfs count="106">
    <xf numFmtId="0" fontId="0" fillId="0" borderId="0" xfId="0" applyFont="1"/>
    <xf numFmtId="0" fontId="22" fillId="10" borderId="5" xfId="20" applyFill="1" applyBorder="1" applyAlignment="1">
      <alignment horizontal="center" vertical="center"/>
    </xf>
    <xf numFmtId="0" fontId="22" fillId="10" borderId="6" xfId="20" applyFill="1" applyBorder="1" applyAlignment="1">
      <alignment horizontal="center" vertical="center"/>
    </xf>
    <xf numFmtId="0" fontId="22" fillId="10" borderId="7" xfId="20" applyFill="1" applyBorder="1" applyAlignment="1">
      <alignment horizontal="center" vertical="center"/>
    </xf>
    <xf numFmtId="0" fontId="22" fillId="10" borderId="8" xfId="20" applyFill="1" applyBorder="1" applyAlignment="1">
      <alignment horizontal="center"/>
    </xf>
    <xf numFmtId="0" fontId="22" fillId="10" borderId="9" xfId="20" applyFill="1" applyBorder="1" applyAlignment="1">
      <alignment horizontal="center"/>
    </xf>
    <xf numFmtId="0" fontId="22" fillId="3" borderId="8" xfId="21" applyBorder="1" applyAlignment="1">
      <alignment horizontal="center"/>
    </xf>
    <xf numFmtId="0" fontId="22" fillId="3" borderId="9" xfId="21" applyBorder="1" applyAlignment="1">
      <alignment horizontal="center"/>
    </xf>
    <xf numFmtId="0" fontId="22" fillId="4" borderId="8" xfId="22" applyBorder="1" applyAlignment="1">
      <alignment horizontal="center"/>
    </xf>
    <xf numFmtId="0" fontId="22" fillId="4" borderId="9" xfId="22" applyBorder="1" applyAlignment="1">
      <alignment horizontal="center"/>
    </xf>
    <xf numFmtId="0" fontId="22" fillId="11" borderId="8" xfId="23" applyFill="1" applyBorder="1" applyAlignment="1">
      <alignment horizontal="center"/>
    </xf>
    <xf numFmtId="0" fontId="22" fillId="11" borderId="9" xfId="23" applyFill="1" applyBorder="1" applyAlignment="1">
      <alignment horizontal="center"/>
    </xf>
    <xf numFmtId="0" fontId="22" fillId="10" borderId="10" xfId="20" applyFill="1" applyBorder="1" applyAlignment="1">
      <alignment horizontal="center" vertical="center"/>
    </xf>
    <xf numFmtId="0" fontId="22" fillId="10" borderId="11" xfId="20" applyFill="1" applyBorder="1" applyAlignment="1">
      <alignment horizontal="center" vertical="center"/>
    </xf>
    <xf numFmtId="0" fontId="12" fillId="0" borderId="0" xfId="0" applyFont="1" applyBorder="1"/>
    <xf numFmtId="0" fontId="12" fillId="0" borderId="12" xfId="0" applyFont="1" applyBorder="1"/>
    <xf numFmtId="0" fontId="22" fillId="10" borderId="13" xfId="20" applyFill="1" applyBorder="1" applyAlignment="1">
      <alignment horizontal="center" vertical="center"/>
    </xf>
    <xf numFmtId="0" fontId="17" fillId="6" borderId="14" xfId="24" applyFont="1" applyBorder="1"/>
    <xf numFmtId="0" fontId="17" fillId="6" borderId="15" xfId="24" applyFont="1" applyBorder="1"/>
    <xf numFmtId="0" fontId="20" fillId="7" borderId="16" xfId="25" applyFont="1" applyBorder="1"/>
    <xf numFmtId="0" fontId="18" fillId="6" borderId="17" xfId="26" applyFont="1" applyBorder="1"/>
    <xf numFmtId="0" fontId="18" fillId="6" borderId="18" xfId="26" applyFont="1" applyBorder="1"/>
    <xf numFmtId="3" fontId="18" fillId="6" borderId="19" xfId="26" applyNumberFormat="1" applyFont="1" applyBorder="1"/>
    <xf numFmtId="3" fontId="18" fillId="6" borderId="20" xfId="26" applyNumberFormat="1" applyFont="1" applyBorder="1"/>
    <xf numFmtId="3" fontId="18" fillId="6" borderId="21" xfId="26" applyNumberFormat="1" applyFont="1" applyBorder="1"/>
    <xf numFmtId="0" fontId="17" fillId="6" borderId="22" xfId="24" applyFont="1" applyBorder="1"/>
    <xf numFmtId="0" fontId="17" fillId="6" borderId="23" xfId="24" applyFont="1" applyBorder="1"/>
    <xf numFmtId="0" fontId="18" fillId="6" borderId="24" xfId="26" applyFont="1" applyBorder="1"/>
    <xf numFmtId="3" fontId="18" fillId="6" borderId="25" xfId="26" applyNumberFormat="1" applyFont="1" applyBorder="1"/>
    <xf numFmtId="3" fontId="18" fillId="6" borderId="26" xfId="26" applyNumberFormat="1" applyFont="1" applyBorder="1"/>
    <xf numFmtId="3" fontId="18" fillId="6" borderId="27" xfId="26" applyNumberFormat="1" applyFont="1" applyBorder="1"/>
    <xf numFmtId="0" fontId="15" fillId="6" borderId="17" xfId="26" applyFont="1" applyBorder="1"/>
    <xf numFmtId="0" fontId="15" fillId="6" borderId="18" xfId="26" applyFont="1" applyBorder="1"/>
    <xf numFmtId="4" fontId="15" fillId="6" borderId="19" xfId="26" applyNumberFormat="1" applyFont="1" applyBorder="1"/>
    <xf numFmtId="4" fontId="15" fillId="6" borderId="20" xfId="26" applyNumberFormat="1" applyFont="1" applyBorder="1"/>
    <xf numFmtId="4" fontId="15" fillId="6" borderId="21" xfId="26" applyNumberFormat="1" applyFont="1" applyBorder="1"/>
    <xf numFmtId="0" fontId="15" fillId="6" borderId="28" xfId="26" applyFont="1" applyBorder="1"/>
    <xf numFmtId="4" fontId="15" fillId="6" borderId="29" xfId="26" applyNumberFormat="1" applyFont="1" applyBorder="1"/>
    <xf numFmtId="4" fontId="15" fillId="6" borderId="3" xfId="26" applyNumberFormat="1" applyFont="1"/>
    <xf numFmtId="4" fontId="15" fillId="6" borderId="30" xfId="26" applyNumberFormat="1" applyFont="1" applyBorder="1"/>
    <xf numFmtId="0" fontId="17" fillId="6" borderId="31" xfId="24" applyFont="1" applyBorder="1"/>
    <xf numFmtId="0" fontId="17" fillId="6" borderId="32" xfId="24" applyFont="1" applyBorder="1"/>
    <xf numFmtId="14" fontId="17" fillId="6" borderId="31" xfId="24" applyNumberFormat="1" applyFont="1" applyBorder="1"/>
    <xf numFmtId="0" fontId="17" fillId="6" borderId="33" xfId="24" applyFont="1" applyBorder="1"/>
    <xf numFmtId="0" fontId="17" fillId="6" borderId="34" xfId="24" applyFont="1" applyBorder="1"/>
    <xf numFmtId="0" fontId="17" fillId="6" borderId="35" xfId="24" applyFont="1" applyBorder="1"/>
    <xf numFmtId="0" fontId="15" fillId="6" borderId="36" xfId="26" applyFont="1" applyBorder="1"/>
    <xf numFmtId="0" fontId="15" fillId="6" borderId="24" xfId="26" applyFont="1" applyBorder="1"/>
    <xf numFmtId="4" fontId="15" fillId="6" borderId="25" xfId="26" applyNumberFormat="1" applyFont="1" applyBorder="1"/>
    <xf numFmtId="4" fontId="15" fillId="6" borderId="26" xfId="26" applyNumberFormat="1" applyFont="1" applyBorder="1"/>
    <xf numFmtId="4" fontId="15" fillId="6" borderId="27" xfId="26" applyNumberFormat="1" applyFont="1" applyBorder="1"/>
    <xf numFmtId="0" fontId="12" fillId="0" borderId="0" xfId="0" applyFont="1"/>
    <xf numFmtId="4" fontId="16" fillId="8" borderId="29" xfId="27" applyNumberFormat="1" applyFont="1" applyBorder="1"/>
    <xf numFmtId="4" fontId="16" fillId="8" borderId="3" xfId="27" applyNumberFormat="1" applyFont="1" applyBorder="1"/>
    <xf numFmtId="4" fontId="16" fillId="8" borderId="30" xfId="27" applyNumberFormat="1" applyFont="1" applyBorder="1"/>
    <xf numFmtId="0" fontId="15" fillId="6" borderId="37" xfId="26" applyFont="1" applyBorder="1"/>
    <xf numFmtId="0" fontId="14" fillId="6" borderId="37" xfId="26" applyFont="1" applyBorder="1"/>
    <xf numFmtId="4" fontId="14" fillId="6" borderId="38" xfId="26" applyNumberFormat="1" applyFont="1" applyBorder="1"/>
    <xf numFmtId="4" fontId="14" fillId="6" borderId="39" xfId="26" applyNumberFormat="1" applyFont="1" applyBorder="1"/>
    <xf numFmtId="4" fontId="14" fillId="6" borderId="40" xfId="26" applyNumberFormat="1" applyFont="1" applyBorder="1"/>
    <xf numFmtId="0" fontId="13" fillId="6" borderId="17" xfId="26" applyFont="1" applyBorder="1"/>
    <xf numFmtId="0" fontId="13" fillId="6" borderId="18" xfId="26" applyFont="1" applyBorder="1"/>
    <xf numFmtId="4" fontId="13" fillId="6" borderId="19" xfId="26" applyNumberFormat="1" applyFont="1" applyBorder="1"/>
    <xf numFmtId="4" fontId="13" fillId="6" borderId="20" xfId="26" applyNumberFormat="1" applyFont="1" applyBorder="1"/>
    <xf numFmtId="4" fontId="13" fillId="6" borderId="21" xfId="26" applyNumberFormat="1" applyFont="1" applyBorder="1"/>
    <xf numFmtId="0" fontId="13" fillId="6" borderId="28" xfId="26" applyFont="1" applyBorder="1" applyAlignment="1">
      <alignment horizontal="left" indent="1"/>
    </xf>
    <xf numFmtId="4" fontId="13" fillId="6" borderId="29" xfId="26" applyNumberFormat="1" applyFont="1" applyBorder="1"/>
    <xf numFmtId="4" fontId="13" fillId="6" borderId="3" xfId="26" applyNumberFormat="1" applyFont="1"/>
    <xf numFmtId="4" fontId="13" fillId="6" borderId="30" xfId="26" applyNumberFormat="1" applyFont="1" applyBorder="1"/>
    <xf numFmtId="0" fontId="13" fillId="6" borderId="28" xfId="26" applyFont="1" applyBorder="1"/>
    <xf numFmtId="0" fontId="13" fillId="6" borderId="28" xfId="26" applyFont="1" applyBorder="1" applyAlignment="1">
      <alignment wrapText="1"/>
    </xf>
    <xf numFmtId="0" fontId="13" fillId="6" borderId="24" xfId="26" applyFont="1" applyBorder="1"/>
    <xf numFmtId="4" fontId="13" fillId="6" borderId="25" xfId="26" applyNumberFormat="1" applyFont="1" applyBorder="1"/>
    <xf numFmtId="4" fontId="13" fillId="6" borderId="26" xfId="26" applyNumberFormat="1" applyFont="1" applyBorder="1"/>
    <xf numFmtId="4" fontId="13" fillId="6" borderId="27" xfId="26" applyNumberFormat="1" applyFont="1" applyBorder="1"/>
    <xf numFmtId="0" fontId="12" fillId="0" borderId="41" xfId="0" applyFont="1" applyBorder="1"/>
    <xf numFmtId="49" fontId="0" fillId="0" borderId="0" xfId="0" applyNumberFormat="1" applyFont="1"/>
    <xf numFmtId="0" fontId="3" fillId="12" borderId="42" xfId="28" applyFont="1" applyFill="1" applyBorder="1" applyAlignment="1">
      <alignment horizontal="center" vertical="center"/>
      <protection/>
    </xf>
    <xf numFmtId="0" fontId="8" fillId="13" borderId="42" xfId="28" applyFont="1" applyFill="1" applyBorder="1" applyAlignment="1">
      <alignment horizontal="center" vertical="center"/>
      <protection/>
    </xf>
    <xf numFmtId="0" fontId="8" fillId="13" borderId="42" xfId="28" applyFont="1" applyFill="1" applyBorder="1" applyAlignment="1">
      <alignment horizontal="left" vertical="center"/>
      <protection/>
    </xf>
    <xf numFmtId="3" fontId="2" fillId="13" borderId="42" xfId="29" applyNumberFormat="1" applyFont="1" applyFill="1" applyBorder="1" applyAlignment="1" applyProtection="1">
      <alignment horizontal="center" vertical="center"/>
      <protection/>
    </xf>
    <xf numFmtId="0" fontId="2" fillId="13" borderId="42" xfId="28" applyFont="1" applyFill="1" applyBorder="1" applyAlignment="1">
      <alignment horizontal="center" vertical="center"/>
      <protection/>
    </xf>
    <xf numFmtId="0" fontId="2" fillId="14" borderId="42" xfId="28" applyFont="1" applyFill="1" applyBorder="1" applyAlignment="1">
      <alignment horizontal="center" vertical="center"/>
      <protection/>
    </xf>
    <xf numFmtId="0" fontId="8" fillId="14" borderId="42" xfId="28" applyFont="1" applyFill="1" applyBorder="1" applyAlignment="1">
      <alignment horizontal="left" vertical="center"/>
      <protection/>
    </xf>
    <xf numFmtId="4" fontId="2" fillId="14" borderId="42" xfId="29" applyNumberFormat="1" applyFont="1" applyFill="1" applyBorder="1" applyAlignment="1" applyProtection="1">
      <alignment horizontal="center" vertical="center"/>
      <protection/>
    </xf>
    <xf numFmtId="9" fontId="9" fillId="6" borderId="42" xfId="30" applyNumberFormat="1" applyFont="1" applyFill="1" applyBorder="1" applyAlignment="1" applyProtection="1">
      <alignment horizontal="center" vertical="center"/>
      <protection/>
    </xf>
    <xf numFmtId="0" fontId="2" fillId="14" borderId="42" xfId="28" applyNumberFormat="1" applyFont="1" applyFill="1" applyBorder="1" applyAlignment="1">
      <alignment horizontal="center" vertical="center"/>
      <protection/>
    </xf>
    <xf numFmtId="0" fontId="8" fillId="14" borderId="42" xfId="28" applyNumberFormat="1" applyFont="1" applyFill="1" applyBorder="1" applyAlignment="1">
      <alignment horizontal="left" vertical="center"/>
      <protection/>
    </xf>
    <xf numFmtId="0" fontId="7" fillId="14" borderId="42" xfId="28" applyFont="1" applyFill="1" applyBorder="1" applyAlignment="1">
      <alignment horizontal="left" vertical="center"/>
      <protection/>
    </xf>
    <xf numFmtId="4" fontId="6" fillId="14" borderId="42" xfId="29" applyNumberFormat="1" applyFont="1" applyFill="1" applyBorder="1" applyAlignment="1" applyProtection="1">
      <alignment horizontal="center" vertical="center"/>
      <protection/>
    </xf>
    <xf numFmtId="9" fontId="5" fillId="6" borderId="42" xfId="30" applyNumberFormat="1" applyFont="1" applyFill="1" applyBorder="1" applyAlignment="1" applyProtection="1">
      <alignment horizontal="center" vertical="center"/>
      <protection/>
    </xf>
    <xf numFmtId="0" fontId="1" fillId="0" borderId="0" xfId="0" applyFont="1"/>
    <xf numFmtId="0" fontId="0" fillId="0" borderId="0" xfId="0" applyFont="1"/>
    <xf numFmtId="0" fontId="4" fillId="0" borderId="43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9" fontId="3" fillId="0" borderId="0" xfId="31" applyFont="1"/>
    <xf numFmtId="9" fontId="1" fillId="0" borderId="0" xfId="31" applyFont="1"/>
    <xf numFmtId="0" fontId="2" fillId="0" borderId="0" xfId="0" applyFont="1" applyAlignment="1">
      <alignment horizontal="left"/>
    </xf>
    <xf numFmtId="0" fontId="27" fillId="0" borderId="44" xfId="0" applyFont="1" applyBorder="1" applyAlignment="1">
      <alignment/>
    </xf>
    <xf numFmtId="0" fontId="26" fillId="0" borderId="0" xfId="0" applyFont="1"/>
    <xf numFmtId="0" fontId="25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45" xfId="0" applyFont="1" applyBorder="1" applyAlignment="1">
      <alignment wrapText="1"/>
    </xf>
    <xf numFmtId="0" fontId="25" fillId="0" borderId="43" xfId="0" applyFont="1" applyBorder="1" applyAlignment="1">
      <alignment/>
    </xf>
    <xf numFmtId="0" fontId="1" fillId="0" borderId="45" xfId="0" applyFont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Normal_Informe" xfId="28"/>
    <cellStyle name="Moneda_Informe" xfId="29"/>
    <cellStyle name="Porcentaje_Informe" xfId="30"/>
    <cellStyle name="Porcentaj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800" b="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Informe!$H$7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388"/>
            </a:solidFill>
          </c:spPr>
          <c:invertIfNegative val="0"/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</c:dPt>
          <c:dPt>
            <c:idx val="6"/>
            <c:invertIfNegative val="0"/>
          </c:dPt>
          <c:dPt>
            <c:idx val="7"/>
            <c:invertIfNegative val="0"/>
          </c:dPt>
          <c:dPt>
            <c:idx val="8"/>
            <c:invertIfNegative val="0"/>
          </c:dPt>
          <c:dLbls>
            <c:numFmt formatCode="General" sourceLinked="1"/>
            <c:txPr>
              <a:bodyPr vert="horz" rot="0"/>
              <a:lstStyle/>
              <a:p>
                <a:pPr algn="ctr">
                  <a:defRPr lang="en-US" u="none" baseline="0">
                    <a:solidFill>
                      <a:schemeClr val="tx1"/>
                    </a:solidFill>
                    <a:latin typeface="Calibri Light"/>
                    <a:ea typeface="Calibri Light"/>
                    <a:cs typeface="Calibri Ligh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Informe!$E$24:$E$32</c:f>
              <c:strCache/>
            </c:strRef>
          </c:cat>
          <c:val>
            <c:numRef>
              <c:f>Informe!$F$24:$F$32</c:f>
              <c:numCache/>
            </c:numRef>
          </c:val>
        </c:ser>
        <c:axId val="11639684"/>
        <c:axId val="54023740"/>
      </c:barChart>
      <c:catAx>
        <c:axId val="116396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txPr>
          <a:bodyPr/>
          <a:lstStyle/>
          <a:p>
            <a:pPr>
              <a:defRPr lang="en-US" u="none" baseline="0">
                <a:solidFill>
                  <a:schemeClr val="tx1"/>
                </a:solidFill>
                <a:latin typeface="Calibri Light"/>
                <a:ea typeface="Calibri Light"/>
                <a:cs typeface="Calibri Light"/>
              </a:defRPr>
            </a:pPr>
          </a:p>
        </c:txPr>
        <c:crossAx val="54023740"/>
        <c:crosses val="autoZero"/>
        <c:auto val="1"/>
        <c:lblOffset val="100"/>
        <c:noMultiLvlLbl val="0"/>
      </c:catAx>
      <c:valAx>
        <c:axId val="54023740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 cap="flat" cmpd="sng"/>
        </c:spPr>
        <c:txPr>
          <a:bodyPr/>
          <a:lstStyle/>
          <a:p>
            <a:pPr>
              <a:defRPr lang="en-US" u="none" baseline="0">
                <a:solidFill>
                  <a:schemeClr val="tx1"/>
                </a:solidFill>
                <a:latin typeface="Calibri Light"/>
                <a:ea typeface="Calibri Light"/>
                <a:cs typeface="Calibri Light"/>
              </a:defRPr>
            </a:pPr>
          </a:p>
        </c:txPr>
        <c:crossAx val="11639684"/>
        <c:crosses val="autoZero"/>
        <c:crossBetween val="between"/>
      </c:valAx>
    </c:plotArea>
    <c:plotVisOnly val="1"/>
    <c:dispBlanksAs val="gap"/>
    <c:showDLblsOverMax val="0"/>
  </c:chart>
  <c:spPr>
    <a:ln w="6350">
      <a:noFill/>
    </a:ln>
  </c:spPr>
  <c:txPr>
    <a:bodyPr vert="horz" rot="0"/>
    <a:lstStyle/>
    <a:p>
      <a:pPr>
        <a:defRPr lang="en-US" u="none" baseline="0">
          <a:solidFill>
            <a:schemeClr val="tx1"/>
          </a:solidFill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47624</xdr:colOff>
      <xdr:row>21</xdr:row>
      <xdr:rowOff>85726</xdr:rowOff>
    </xdr:from>
    <xdr:to>
      <xdr:col>8</xdr:col>
      <xdr:colOff>828674</xdr:colOff>
      <xdr:row>48</xdr:row>
      <xdr:rowOff>9525</xdr:rowOff>
    </xdr:to>
    <xdr:graphicFrame macro="">
      <xdr:nvGraphicFramePr>
        <xdr:cNvPr id="1" name="2 Gráfico"/>
        <xdr:cNvGraphicFramePr/>
      </xdr:nvGraphicFramePr>
      <xdr:xfrm>
        <a:off x="762000" y="5229225"/>
        <a:ext cx="10944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781050</xdr:colOff>
      <xdr:row>1</xdr:row>
      <xdr:rowOff>390525</xdr:rowOff>
    </xdr:to>
    <xdr:sp fLocksText="0">
      <xdr:nvSpPr>
        <xdr:cNvPr id="2" name="TextBox 2"/>
        <xdr:cNvSpPr txBox="1"/>
      </xdr:nvSpPr>
      <xdr:spPr>
        <a:xfrm>
          <a:off x="714375" y="161925"/>
          <a:ext cx="929640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Ingresos por capítulo: Estructura de Reparto</a:t>
          </a:r>
        </a:p>
      </xdr:txBody>
    </xdr:sp>
    <xdr:clientData/>
  </xdr:twoCellAnchor>
  <xdr:twoCellAnchor editAs="oneCell">
    <xdr:from>
      <xdr:col>8</xdr:col>
      <xdr:colOff>438150</xdr:colOff>
      <xdr:row>1</xdr:row>
      <xdr:rowOff>47625</xdr:rowOff>
    </xdr:from>
    <xdr:to>
      <xdr:col>9</xdr:col>
      <xdr:colOff>0</xdr:colOff>
      <xdr:row>2</xdr:row>
      <xdr:rowOff>104775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J50"/>
  <sheetViews>
    <sheetView showGridLines="0" tabSelected="1" workbookViewId="0" topLeftCell="A1">
      <selection pane="topLeft" activeCell="A1" sqref="A1"/>
    </sheetView>
  </sheetViews>
  <sheetFormatPr defaultColWidth="9.14428571428571" defaultRowHeight="12.75" customHeight="1"/>
  <cols>
    <col min="1" max="1" width="10.7142857142857"/>
    <col min="2" max="2" width="9.14285714285714" style="91" customWidth="1"/>
    <col min="3" max="3" width="43.7142857142857" style="91" customWidth="1"/>
    <col min="4" max="4" width="24.7142857142857" style="91" customWidth="1"/>
    <col min="5" max="5" width="12.7142857142857" style="91" customWidth="1"/>
    <col min="6" max="6" width="24.7142857142857" style="91" customWidth="1"/>
    <col min="7" max="7" width="12.7142857142857" style="91" customWidth="1"/>
    <col min="8" max="8" width="24.7142857142857" style="91" customWidth="1"/>
    <col min="9" max="9" width="12.7142857142857" style="91" customWidth="1"/>
    <col min="10" max="10" width="10.7142857142857" style="91"/>
    <col min="11" max="11" width="9.14285714285714" style="91" customWidth="1"/>
    <col min="12" max="16384" width="9.14285714285714" style="91"/>
  </cols>
  <sheetData>
    <row r="2" spans="2:10" ht="41" customHeight="1">
      <c r="B2" s="91"/>
      <c r="C2" s="91"/>
      <c r="D2" s="91"/>
      <c r="E2" s="91"/>
      <c r="F2" s="91"/>
      <c r="G2" s="91"/>
      <c r="H2" s="91"/>
      <c r="I2" s="91"/>
      <c r="J2" t="s">
        <v>69</v>
      </c>
    </row>
    <row r="3" spans="2:10" ht="12.75" customHeight="1">
      <c r="B3" s="100" t="s">
        <v>99</v>
      </c>
      <c r="C3" s="91"/>
      <c r="D3" s="91"/>
      <c r="E3" s="91"/>
      <c r="F3" s="91"/>
      <c r="G3" s="91"/>
      <c r="H3" s="91"/>
      <c r="I3" s="91"/>
      <c r="J3"/>
    </row>
    <row r="4" spans="2:10" ht="30" customHeight="1" thickBot="1">
      <c r="B4" s="104" t="s">
        <v>98</v>
      </c>
      <c r="C4" s="91"/>
      <c r="D4" s="91"/>
      <c r="E4" s="91"/>
      <c r="F4" s="91"/>
      <c r="G4" s="91"/>
      <c r="H4" s="91"/>
      <c r="I4" s="91"/>
      <c r="J4"/>
    </row>
    <row r="5" spans="2:10" ht="40" customHeight="1">
      <c r="B5" s="103" t="s">
        <v>32</v>
      </c>
      <c r="C5" s="105"/>
      <c r="D5" s="105"/>
      <c r="E5" s="105"/>
      <c r="F5" s="105"/>
      <c r="G5" s="105"/>
      <c r="H5" s="105"/>
      <c r="I5" s="105"/>
      <c r="J5"/>
    </row>
    <row r="6" spans="2:10" ht="40" customHeight="1">
      <c r="B6" s="99" t="s">
        <v>63</v>
      </c>
      <c r="C6" s="91"/>
      <c r="D6" s="91"/>
      <c r="E6" s="91"/>
      <c r="F6" s="91"/>
      <c r="G6" s="91"/>
      <c r="H6" s="91"/>
      <c r="I6" s="91"/>
      <c r="J6"/>
    </row>
    <row r="7" spans="2:10" ht="15" customHeight="1">
      <c r="B7" s="77" t="s">
        <v>0</v>
      </c>
      <c r="C7" s="77" t="s">
        <v>1</v>
      </c>
      <c r="D7" s="77">
        <f>Ctxt.ML.Anio3</f>
        <v>2017</v>
      </c>
      <c r="E7" s="77"/>
      <c r="F7" s="77">
        <f>Ctxt.ML.Anio2</f>
        <v>2018</v>
      </c>
      <c r="G7" s="77"/>
      <c r="H7" s="77">
        <f>Ctxt.ML.Anio1</f>
        <v>2019</v>
      </c>
      <c r="I7" s="77"/>
      <c r="J7"/>
    </row>
    <row r="8" spans="2:10" ht="15" customHeight="1">
      <c r="B8" s="78"/>
      <c r="C8" s="79"/>
      <c r="D8" s="80" t="s">
        <v>2</v>
      </c>
      <c r="E8" s="81" t="s">
        <v>3</v>
      </c>
      <c r="F8" s="80" t="s">
        <v>2</v>
      </c>
      <c r="G8" s="81" t="s">
        <v>3</v>
      </c>
      <c r="H8" s="80" t="s">
        <v>2</v>
      </c>
      <c r="I8" s="81" t="s">
        <v>3</v>
      </c>
      <c r="J8"/>
    </row>
    <row r="9" spans="2:10" ht="15" customHeight="1">
      <c r="B9" s="82" t="str">
        <f>Liq.Ing.Cap1.Cod</f>
        <v>1</v>
      </c>
      <c r="C9" s="83" t="s">
        <v>4</v>
      </c>
      <c r="D9" s="84">
        <f>Liq.Ing.Cap1.Mun.Anio3</f>
        <v>68065567.269999996</v>
      </c>
      <c r="E9" s="85">
        <f>IFERROR(D9/$D$18,"-")</f>
        <v>0.64459668030379436</v>
      </c>
      <c r="F9" s="84">
        <f>Liq.Ing.Cap1.Mun.Anio2</f>
        <v>62129327.630000003</v>
      </c>
      <c r="G9" s="85">
        <f>IFERROR(F9/$F$18,"-")</f>
        <v>0.61140051918688432</v>
      </c>
      <c r="H9" s="84">
        <f>Liq.Ing.Cap1.Mun.Anio1</f>
        <v>60728180.530000001</v>
      </c>
      <c r="I9" s="85">
        <f>IFERROR(H9/$H$18,"-")</f>
        <v>0.59300282047084985</v>
      </c>
      <c r="J9"/>
    </row>
    <row r="10" spans="2:10" ht="15" customHeight="1">
      <c r="B10" s="86" t="str">
        <f>Liq.Ing.Cap2.Cod</f>
        <v>2</v>
      </c>
      <c r="C10" s="87" t="s">
        <v>5</v>
      </c>
      <c r="D10" s="84">
        <f>Liq.Ing.Cap2.Mun.Anio3</f>
        <v>5410133.8899999997</v>
      </c>
      <c r="E10" s="85">
        <f>IFERROR(D10/$D$18,"-")</f>
        <v>0.051235220469985118</v>
      </c>
      <c r="F10" s="84">
        <f>Liq.Ing.Cap2.Mun.Anio2</f>
        <v>8041827.8200000003</v>
      </c>
      <c r="G10" s="85">
        <f>IFERROR(F10/$F$18,"-")</f>
        <v>0.079137790346622008</v>
      </c>
      <c r="H10" s="84">
        <f>Liq.Ing.Cap2.Mun.Anio1</f>
        <v>4904664.6699999999</v>
      </c>
      <c r="I10" s="85">
        <f>IFERROR(H10/$H$18,"-")</f>
        <v>0.047893415501505554</v>
      </c>
      <c r="J10"/>
    </row>
    <row r="11" spans="2:10" ht="15" customHeight="1">
      <c r="B11" s="86" t="str">
        <f>Liq.Ing.Cap3.Cod</f>
        <v>3</v>
      </c>
      <c r="C11" s="87" t="s">
        <v>6</v>
      </c>
      <c r="D11" s="84">
        <f>Liq.Ing.Cap3.Mun.Anio3</f>
        <v>11195036.449999999</v>
      </c>
      <c r="E11" s="85">
        <f>IFERROR(D11/$D$18,"-")</f>
        <v>0.1060195870097532</v>
      </c>
      <c r="F11" s="84">
        <f>Liq.Ing.Cap3.Mun.Anio2</f>
        <v>9952427.5399999991</v>
      </c>
      <c r="G11" s="85">
        <f>IFERROR(F11/$F$18,"-")</f>
        <v>0.097939565696952072</v>
      </c>
      <c r="H11" s="84">
        <f>Liq.Ing.Cap3.Mun.Anio1</f>
        <v>11836780.67</v>
      </c>
      <c r="I11" s="85">
        <f>IFERROR(H11/$H$18,"-")</f>
        <v>0.11558463074877234</v>
      </c>
      <c r="J11"/>
    </row>
    <row r="12" spans="2:10" ht="15" customHeight="1">
      <c r="B12" s="86" t="str">
        <f>Liq.Ing.Cap4.Cod</f>
        <v>4</v>
      </c>
      <c r="C12" s="87" t="s">
        <v>7</v>
      </c>
      <c r="D12" s="84">
        <f>Liq.Ing.Cap4.Mun.Anio3</f>
        <v>12506345.34</v>
      </c>
      <c r="E12" s="85">
        <f>IFERROR(D12/$D$18,"-")</f>
        <v>0.11843798578683069</v>
      </c>
      <c r="F12" s="84">
        <f>Liq.Ing.Cap4.Mun.Anio2</f>
        <v>12598125.060000001</v>
      </c>
      <c r="G12" s="85">
        <f>IFERROR(F12/$F$18,"-")</f>
        <v>0.12397527055718593</v>
      </c>
      <c r="H12" s="84">
        <f>Liq.Ing.Cap4.Mun.Anio1</f>
        <v>13173077.27</v>
      </c>
      <c r="I12" s="85">
        <f>IFERROR(H12/$H$18,"-")</f>
        <v>0.12863339403905638</v>
      </c>
      <c r="J12"/>
    </row>
    <row r="13" spans="2:10" ht="15" customHeight="1">
      <c r="B13" s="86" t="str">
        <f>Liq.Ing.Cap5.Cod</f>
        <v>5</v>
      </c>
      <c r="C13" s="87" t="s">
        <v>8</v>
      </c>
      <c r="D13" s="84">
        <f>Liq.Ing.Cap5.Mun.Anio3</f>
        <v>1947547.8200000001</v>
      </c>
      <c r="E13" s="85">
        <f>IFERROR(D13/$D$18,"-")</f>
        <v>0.018443728743566992</v>
      </c>
      <c r="F13" s="84">
        <f>Liq.Ing.Cap5.Mun.Anio2</f>
        <v>1324532.1599999999</v>
      </c>
      <c r="G13" s="85">
        <f>IFERROR(F13/$F$18,"-")</f>
        <v>0.013034418384928612</v>
      </c>
      <c r="H13" s="84">
        <f>Liq.Ing.Cap5.Mun.Anio1</f>
        <v>2383898.3999999999</v>
      </c>
      <c r="I13" s="85">
        <f>IFERROR(H13/$H$18,"-")</f>
        <v>0.023278459235537154</v>
      </c>
      <c r="J13"/>
    </row>
    <row r="14" spans="2:10" ht="15" customHeight="1">
      <c r="B14" s="86" t="str">
        <f>Liq.Ing.Cap6.Cod</f>
        <v>6</v>
      </c>
      <c r="C14" s="87" t="s">
        <v>9</v>
      </c>
      <c r="D14" s="84">
        <f>Liq.Ing.Cap6.Mun.Anio3</f>
        <v>0</v>
      </c>
      <c r="E14" s="85">
        <f>IFERROR(D14/$D$18,"-")</f>
        <v>0</v>
      </c>
      <c r="F14" s="84">
        <f>Liq.Ing.Cap6.Mun.Anio2</f>
        <v>0</v>
      </c>
      <c r="G14" s="85">
        <f>IFERROR(F14/$F$18,"-")</f>
        <v>0</v>
      </c>
      <c r="H14" s="84">
        <f>Liq.Ing.Cap6.Mun.Anio1</f>
        <v>0</v>
      </c>
      <c r="I14" s="85">
        <f>IFERROR(H14/$H$18,"-")</f>
        <v>0</v>
      </c>
      <c r="J14"/>
    </row>
    <row r="15" spans="2:10" ht="15" customHeight="1">
      <c r="B15" s="86" t="str">
        <f>Liq.Ing.Cap7.Cod</f>
        <v>7</v>
      </c>
      <c r="C15" s="87" t="s">
        <v>10</v>
      </c>
      <c r="D15" s="84">
        <f>Liq.Ing.Cap7.Mun.Anio3</f>
        <v>50000</v>
      </c>
      <c r="E15" s="85">
        <f>IFERROR(D15/$D$18,"-")</f>
        <v>0.00047351157579193591</v>
      </c>
      <c r="F15" s="84">
        <f>Liq.Ing.Cap7.Mun.Anio2</f>
        <v>5500</v>
      </c>
      <c r="G15" s="85">
        <f>IFERROR(F15/$F$18,"-")</f>
        <v>5.4124243474093804E-05</v>
      </c>
      <c r="H15" s="84">
        <f>Liq.Ing.Cap7.Mun.Anio1</f>
        <v>61936.099999999999</v>
      </c>
      <c r="I15" s="85">
        <f>IFERROR(H15/$H$18,"-")</f>
        <v>0.00060479799770751677</v>
      </c>
      <c r="J15"/>
    </row>
    <row r="16" spans="2:10" ht="15" customHeight="1">
      <c r="B16" s="86" t="str">
        <f>Liq.Ing.Cap8.Cod</f>
        <v>8</v>
      </c>
      <c r="C16" s="87" t="s">
        <v>11</v>
      </c>
      <c r="D16" s="84">
        <f>Liq.Ing.Cap8.Mun.Anio3</f>
        <v>499921.78000000003</v>
      </c>
      <c r="E16" s="85">
        <f>IFERROR(D16/$D$18,"-")</f>
        <v>0.0047343749964101909</v>
      </c>
      <c r="F16" s="84">
        <f>Liq.Ing.Cap8.Mun.Anio2</f>
        <v>315308.32000000001</v>
      </c>
      <c r="G16" s="85">
        <f>IFERROR(F16/$F$18,"-")</f>
        <v>0.0031028771420159055</v>
      </c>
      <c r="H16" s="84">
        <f>Liq.Ing.Cap8.Mun.Anio1</f>
        <v>486416.59000000003</v>
      </c>
      <c r="I16" s="85">
        <f>IFERROR(H16/$H$18,"-")</f>
        <v>0.0047497950255782672</v>
      </c>
      <c r="J16"/>
    </row>
    <row r="17" spans="2:10" ht="15" customHeight="1">
      <c r="B17" s="86" t="str">
        <f>Liq.Ing.Cap9.Cod</f>
        <v>9</v>
      </c>
      <c r="C17" s="87" t="s">
        <v>12</v>
      </c>
      <c r="D17" s="84">
        <f>Liq.Ing.Cap9.Mun.Anio3</f>
        <v>5919486.8700000001</v>
      </c>
      <c r="E17" s="85">
        <f>IFERROR(D17/$D$18,"-")</f>
        <v>0.056058911113867495</v>
      </c>
      <c r="F17" s="84">
        <f>Liq.Ing.Cap9.Mun.Anio2</f>
        <v>7251000</v>
      </c>
      <c r="G17" s="85">
        <f>IFERROR(F17/$F$18,"-")</f>
        <v>0.071355434441937121</v>
      </c>
      <c r="H17" s="84">
        <f>Liq.Ing.Cap9.Mun.Anio1</f>
        <v>8832957.5600000005</v>
      </c>
      <c r="I17" s="85">
        <f>IFERROR(H17/$H$18,"-")</f>
        <v>0.086252686980992879</v>
      </c>
      <c r="J17"/>
    </row>
    <row r="18" spans="2:10" ht="15" customHeight="1">
      <c r="B18" s="82"/>
      <c r="C18" s="88" t="s">
        <v>13</v>
      </c>
      <c r="D18" s="89">
        <f>SUM(D9:D17)</f>
        <v>105594039.42</v>
      </c>
      <c r="E18" s="90">
        <f>IFERROR(D18/$D$18,"-")</f>
        <v>1</v>
      </c>
      <c r="F18" s="89">
        <f>SUM(F9:F17)</f>
        <v>101618048.53</v>
      </c>
      <c r="G18" s="90">
        <f>IFERROR(F18/$F$18,"-")</f>
        <v>1</v>
      </c>
      <c r="H18" s="89">
        <f>SUM(H9:H17)</f>
        <v>102407911.79000001</v>
      </c>
      <c r="I18" s="90">
        <f>IFERROR(H18/$H$18,"-")</f>
        <v>1</v>
      </c>
      <c r="J18"/>
    </row>
    <row r="19" spans="2:10" ht="12.75" customHeight="1">
      <c r="B19" s="91"/>
      <c r="C19" s="91"/>
      <c r="D19" s="91"/>
      <c r="E19" s="91"/>
      <c r="F19" s="91"/>
      <c r="G19" s="91"/>
      <c r="H19" s="91"/>
      <c r="I19" s="91"/>
      <c r="J19"/>
    </row>
    <row r="20" spans="2:10" ht="12.75" customHeight="1">
      <c r="B20" s="91"/>
      <c r="C20" s="91"/>
      <c r="D20" s="91"/>
      <c r="E20" s="91"/>
      <c r="F20" s="91"/>
      <c r="G20" s="91"/>
      <c r="H20" s="91"/>
      <c r="I20" s="91"/>
      <c r="J20"/>
    </row>
    <row r="21" spans="2:10" ht="24" thickBot="1">
      <c r="B21" s="93" t="s">
        <v>14</v>
      </c>
      <c r="C21" s="93"/>
      <c r="D21" s="93"/>
      <c r="E21" s="93"/>
      <c r="F21" s="93"/>
      <c r="G21" s="93"/>
      <c r="H21" s="93"/>
      <c r="I21" s="93"/>
      <c r="J21"/>
    </row>
    <row r="22" spans="2:10" ht="12.75">
      <c r="B22" s="94"/>
      <c r="C22" s="91"/>
      <c r="D22" s="91"/>
      <c r="E22" s="91"/>
      <c r="F22" s="91"/>
      <c r="G22" s="91"/>
      <c r="H22" s="91"/>
      <c r="I22" s="91"/>
      <c r="J22"/>
    </row>
    <row r="23" spans="2:10" ht="12.75" customHeight="1">
      <c r="B23" s="91"/>
      <c r="C23" s="91"/>
      <c r="D23" s="91"/>
      <c r="E23" s="91"/>
      <c r="F23" s="91"/>
      <c r="G23" s="91"/>
      <c r="H23" s="91"/>
      <c r="I23" s="91"/>
      <c r="J23"/>
    </row>
    <row r="24" spans="2:10" ht="12.75">
      <c r="B24" s="91"/>
      <c r="C24" s="91"/>
      <c r="D24" s="91"/>
      <c r="E24" s="95" t="s">
        <v>15</v>
      </c>
      <c r="F24" s="96">
        <f>I9</f>
        <v>0.59300282047084985</v>
      </c>
      <c r="G24" s="91"/>
      <c r="H24" s="91"/>
      <c r="I24" s="91"/>
      <c r="J24"/>
    </row>
    <row r="25" spans="2:10" ht="12.75">
      <c r="B25" s="91"/>
      <c r="C25" s="91"/>
      <c r="D25" s="91"/>
      <c r="E25" s="95" t="s">
        <v>16</v>
      </c>
      <c r="F25" s="96">
        <f>I10</f>
        <v>0.047893415501505554</v>
      </c>
      <c r="G25" s="91"/>
      <c r="H25" s="91"/>
      <c r="I25" s="91"/>
      <c r="J25"/>
    </row>
    <row r="26" spans="2:10" ht="12.75">
      <c r="B26" s="91"/>
      <c r="C26" s="91"/>
      <c r="D26" s="91"/>
      <c r="E26" s="95" t="s">
        <v>17</v>
      </c>
      <c r="F26" s="96">
        <f>I11</f>
        <v>0.11558463074877234</v>
      </c>
      <c r="G26" s="91"/>
      <c r="H26" s="91"/>
      <c r="I26" s="91"/>
      <c r="J26"/>
    </row>
    <row r="27" spans="2:10" ht="12.75">
      <c r="B27" s="91"/>
      <c r="C27" s="91"/>
      <c r="D27" s="91"/>
      <c r="E27" s="95" t="s">
        <v>18</v>
      </c>
      <c r="F27" s="96">
        <f>I12</f>
        <v>0.12863339403905638</v>
      </c>
      <c r="G27" s="91"/>
      <c r="H27" s="91"/>
      <c r="I27" s="91"/>
      <c r="J27"/>
    </row>
    <row r="28" spans="2:10" ht="12.75">
      <c r="B28" s="91"/>
      <c r="C28" s="91"/>
      <c r="D28" s="91"/>
      <c r="E28" s="95" t="s">
        <v>19</v>
      </c>
      <c r="F28" s="96">
        <f>I13</f>
        <v>0.023278459235537154</v>
      </c>
      <c r="G28" s="91"/>
      <c r="H28" s="91"/>
      <c r="I28" s="91"/>
      <c r="J28"/>
    </row>
    <row r="29" spans="2:10" ht="12.75">
      <c r="B29" s="91"/>
      <c r="C29" s="91"/>
      <c r="D29" s="91"/>
      <c r="E29" s="95" t="s">
        <v>20</v>
      </c>
      <c r="F29" s="96">
        <f>I14</f>
        <v>0</v>
      </c>
      <c r="G29" s="91"/>
      <c r="H29" s="91"/>
      <c r="I29" s="91"/>
      <c r="J29"/>
    </row>
    <row r="30" spans="2:10" ht="12.75">
      <c r="B30" s="91"/>
      <c r="C30" s="91"/>
      <c r="D30" s="91"/>
      <c r="E30" s="95" t="s">
        <v>21</v>
      </c>
      <c r="F30" s="96">
        <f>I15</f>
        <v>0.00060479799770751677</v>
      </c>
      <c r="G30" s="91"/>
      <c r="H30" s="91"/>
      <c r="I30" s="91"/>
      <c r="J30"/>
    </row>
    <row r="31" spans="2:10" ht="12.75">
      <c r="B31" s="91"/>
      <c r="C31" s="91"/>
      <c r="D31" s="91"/>
      <c r="E31" s="95" t="s">
        <v>22</v>
      </c>
      <c r="F31" s="96">
        <f>I16</f>
        <v>0.0047497950255782672</v>
      </c>
      <c r="G31" s="91"/>
      <c r="H31" s="91"/>
      <c r="I31" s="91"/>
      <c r="J31"/>
    </row>
    <row r="32" spans="2:10" ht="12.75">
      <c r="B32" s="91"/>
      <c r="C32" s="91"/>
      <c r="D32" s="91"/>
      <c r="E32" s="95" t="s">
        <v>23</v>
      </c>
      <c r="F32" s="96">
        <f>I17</f>
        <v>0.086252686980992879</v>
      </c>
      <c r="G32" s="91"/>
      <c r="H32" s="91"/>
      <c r="I32" s="91"/>
      <c r="J32"/>
    </row>
    <row r="33" spans="2:10" ht="12.75">
      <c r="B33" s="91"/>
      <c r="C33" s="91"/>
      <c r="D33" s="91"/>
      <c r="E33" s="91"/>
      <c r="F33" s="97"/>
      <c r="G33" s="91"/>
      <c r="H33" s="91"/>
      <c r="I33" s="91"/>
      <c r="J33"/>
    </row>
    <row r="34" spans="2:10" ht="12.75" customHeight="1">
      <c r="B34" s="91"/>
      <c r="C34" s="91"/>
      <c r="D34" s="91"/>
      <c r="E34" s="91"/>
      <c r="F34" s="91"/>
      <c r="G34" s="91"/>
      <c r="H34" s="91"/>
      <c r="I34" s="91"/>
      <c r="J34"/>
    </row>
    <row r="35" spans="2:10" ht="12.75" customHeight="1">
      <c r="B35" s="91"/>
      <c r="C35" s="91"/>
      <c r="D35" s="91"/>
      <c r="E35" s="91"/>
      <c r="F35" s="91"/>
      <c r="G35" s="91"/>
      <c r="H35" s="91"/>
      <c r="I35" s="91"/>
      <c r="J35"/>
    </row>
    <row r="36" spans="2:10" ht="12.75" customHeight="1">
      <c r="B36" s="91"/>
      <c r="C36" s="91"/>
      <c r="D36" s="91"/>
      <c r="E36" s="91"/>
      <c r="F36" s="91"/>
      <c r="G36" s="91"/>
      <c r="H36" s="91"/>
      <c r="I36" s="91"/>
      <c r="J36"/>
    </row>
    <row r="37" spans="2:10" ht="12.75" customHeight="1">
      <c r="B37" s="91"/>
      <c r="C37" s="91"/>
      <c r="D37" s="91"/>
      <c r="E37" s="91"/>
      <c r="F37" s="91"/>
      <c r="G37" s="91"/>
      <c r="H37" s="91"/>
      <c r="I37" s="91"/>
      <c r="J37"/>
    </row>
    <row r="38" spans="2:10" ht="12.75" customHeight="1">
      <c r="B38" s="91"/>
      <c r="C38" s="91"/>
      <c r="D38" s="91"/>
      <c r="E38" s="91"/>
      <c r="F38" s="91"/>
      <c r="G38" s="91"/>
      <c r="H38" s="91"/>
      <c r="I38" s="91"/>
      <c r="J38"/>
    </row>
    <row r="39" spans="2:10" ht="12.75" customHeight="1">
      <c r="B39" s="91"/>
      <c r="C39" s="91"/>
      <c r="D39" s="91"/>
      <c r="E39" s="91"/>
      <c r="F39" s="91"/>
      <c r="G39" s="91"/>
      <c r="H39" s="91"/>
      <c r="I39" s="91"/>
      <c r="J39"/>
    </row>
    <row r="40" spans="2:10" ht="12.75" customHeight="1">
      <c r="B40" s="91"/>
      <c r="C40" s="91"/>
      <c r="D40" s="91"/>
      <c r="E40" s="91"/>
      <c r="F40" s="91"/>
      <c r="G40" s="91"/>
      <c r="H40" s="91"/>
      <c r="I40" s="91"/>
      <c r="J40"/>
    </row>
    <row r="41" spans="2:10" ht="12.75" customHeight="1">
      <c r="B41" s="91"/>
      <c r="C41" s="91"/>
      <c r="D41" s="91"/>
      <c r="E41" s="91"/>
      <c r="F41" s="91"/>
      <c r="G41" s="91"/>
      <c r="H41" s="91"/>
      <c r="I41" s="91"/>
      <c r="J41"/>
    </row>
    <row r="42" spans="2:10" ht="12.75" customHeight="1">
      <c r="B42" s="91"/>
      <c r="C42" s="91"/>
      <c r="D42" s="91"/>
      <c r="E42" s="91"/>
      <c r="F42" s="91"/>
      <c r="G42" s="91"/>
      <c r="H42" s="91"/>
      <c r="I42" s="91"/>
      <c r="J42"/>
    </row>
    <row r="43" spans="2:10" ht="12.75" customHeight="1">
      <c r="B43" s="91"/>
      <c r="C43" s="91"/>
      <c r="D43" s="91"/>
      <c r="E43" s="91"/>
      <c r="F43" s="91"/>
      <c r="G43" s="91"/>
      <c r="H43" s="91"/>
      <c r="I43" s="91"/>
      <c r="J43"/>
    </row>
    <row r="44" spans="2:10" ht="12.75" customHeight="1">
      <c r="B44" s="91"/>
      <c r="C44" s="91"/>
      <c r="D44" s="91"/>
      <c r="E44" s="91"/>
      <c r="F44" s="91"/>
      <c r="G44" s="91"/>
      <c r="H44" s="91"/>
      <c r="I44" s="91"/>
      <c r="J44"/>
    </row>
    <row r="45" spans="2:10" ht="12.75" customHeight="1">
      <c r="B45" s="91"/>
      <c r="C45" s="91"/>
      <c r="D45" s="91"/>
      <c r="E45" s="91"/>
      <c r="F45" s="91"/>
      <c r="G45" s="91"/>
      <c r="H45" s="91"/>
      <c r="I45" s="91"/>
      <c r="J45"/>
    </row>
    <row r="46" spans="2:10" ht="12.75" customHeight="1">
      <c r="B46" s="91"/>
      <c r="C46" s="91"/>
      <c r="D46" s="91"/>
      <c r="E46" s="91"/>
      <c r="F46" s="91"/>
      <c r="G46" s="91"/>
      <c r="H46" s="91"/>
      <c r="I46" s="91"/>
      <c r="J46"/>
    </row>
    <row r="47" spans="2:10" ht="12.75" customHeight="1">
      <c r="B47" s="91"/>
      <c r="C47" s="91"/>
      <c r="D47" s="91"/>
      <c r="E47" s="91"/>
      <c r="F47" s="91"/>
      <c r="G47" s="91"/>
      <c r="H47" s="91"/>
      <c r="I47" s="91"/>
      <c r="J47"/>
    </row>
    <row r="48" spans="2:10" ht="12.75" customHeight="1">
      <c r="B48" s="91"/>
      <c r="C48" s="91"/>
      <c r="D48" s="91"/>
      <c r="E48" s="91"/>
      <c r="F48" s="91"/>
      <c r="G48" s="91"/>
      <c r="H48" s="91"/>
      <c r="I48" s="91"/>
      <c r="J48"/>
    </row>
    <row r="49" spans="2:10" ht="12.75" customHeight="1">
      <c r="B49" s="91"/>
      <c r="C49" s="91"/>
      <c r="D49" s="91"/>
      <c r="E49" s="91"/>
      <c r="F49" s="91"/>
      <c r="G49" s="91"/>
      <c r="H49" s="91"/>
      <c r="I49" s="91"/>
      <c r="J49"/>
    </row>
    <row r="50" spans="2:10" ht="15" customHeight="1">
      <c r="B50" s="98" t="s">
        <v>24</v>
      </c>
      <c r="C50" s="98"/>
      <c r="D50" s="98"/>
      <c r="E50" s="98"/>
      <c r="F50" s="98"/>
      <c r="G50" s="98"/>
      <c r="H50" s="98"/>
      <c r="I50" s="98"/>
      <c r="J50"/>
    </row>
  </sheetData>
  <sheetProtection selectLockedCells="1" selectUnlockedCells="1"/>
  <mergeCells count="8">
    <mergeCell ref="B21:I21"/>
    <mergeCell ref="D7:E7"/>
    <mergeCell ref="F7:G7"/>
    <mergeCell ref="H7:I7"/>
    <mergeCell ref="B50:I50"/>
    <mergeCell ref="B6:I6"/>
    <mergeCell ref="B2:I2"/>
    <mergeCell ref="B5:I5"/>
  </mergeCells>
  <printOptions horizontalCentered="1"/>
  <pageMargins left="0" right="0" top="0.393700787401575" bottom="0.314960634614539" header="0.314960634614539" footer="0.314960634614539"/>
  <pageSetup orientation="landscape" paperSize="9" r:id="rId2"/>
  <ignoredErrors>
    <ignoredError sqref="A1:J50" numberStoredAsText="1"/>
    <ignoredError sqref="A1:J5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25</v>
      </c>
      <c r="B1" s="2"/>
      <c r="E1" s="3" t="s">
        <v>26</v>
      </c>
      <c r="F1" s="3" t="s">
        <v>1</v>
      </c>
      <c r="G1" s="4" t="s">
        <v>27</v>
      </c>
      <c r="H1" s="4"/>
      <c r="I1" s="5"/>
      <c r="J1" s="6" t="s">
        <v>28</v>
      </c>
      <c r="K1" s="6"/>
      <c r="L1" s="7"/>
      <c r="M1" s="8" t="s">
        <v>29</v>
      </c>
      <c r="N1" s="8"/>
      <c r="O1" s="9"/>
      <c r="P1" s="10" t="s">
        <v>30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2017</v>
      </c>
      <c r="H2" s="4">
        <f>Ctxt.ML.Anio2</f>
        <v>2018</v>
      </c>
      <c r="I2" s="5">
        <f>Ctxt.ML.Anio1</f>
        <v>2019</v>
      </c>
      <c r="J2" s="6">
        <f>Ctxt.ML.Anio3</f>
        <v>2017</v>
      </c>
      <c r="K2" s="6">
        <f>Ctxt.ML.Anio2</f>
        <v>2018</v>
      </c>
      <c r="L2" s="7">
        <f>Ctxt.ML.Anio1</f>
        <v>2019</v>
      </c>
      <c r="M2" s="8">
        <f>Ctxt.ML.Anio3</f>
        <v>2017</v>
      </c>
      <c r="N2" s="8">
        <f>Ctxt.ML.Anio2</f>
        <v>2018</v>
      </c>
      <c r="O2" s="9">
        <f>Ctxt.ML.Anio1</f>
        <v>2019</v>
      </c>
      <c r="P2" s="10">
        <f>Ctxt.ML.Anio3</f>
        <v>2017</v>
      </c>
      <c r="Q2" s="10">
        <f>Ctxt.ML.Anio2</f>
        <v>2018</v>
      </c>
      <c r="R2" s="11">
        <f>Ctxt.ML.Anio1</f>
        <v>2019</v>
      </c>
    </row>
    <row r="3" spans="1:18" ht="15.75" thickBot="1">
      <c r="A3" s="17" t="s">
        <v>31</v>
      </c>
      <c r="B3" s="18" t="s">
        <v>68</v>
      </c>
      <c r="D3" s="19" t="s">
        <v>33</v>
      </c>
      <c r="E3" s="20"/>
      <c r="F3" s="21" t="s">
        <v>34</v>
      </c>
      <c r="G3" s="22">
        <v>95071</v>
      </c>
      <c r="H3" s="23">
        <v>95550</v>
      </c>
      <c r="I3" s="24">
        <v>95814</v>
      </c>
      <c r="J3" s="22">
        <v>6084578</v>
      </c>
      <c r="K3" s="23">
        <v>6459763</v>
      </c>
      <c r="L3" s="24">
        <v>6561204</v>
      </c>
      <c r="M3" s="22">
        <v>12818776</v>
      </c>
      <c r="N3" s="23">
        <v>13317349</v>
      </c>
      <c r="O3" s="24">
        <v>13334704</v>
      </c>
      <c r="P3" s="22">
        <v>44345268</v>
      </c>
      <c r="Q3" s="23">
        <v>44473303</v>
      </c>
      <c r="R3" s="24">
        <v>44978605</v>
      </c>
    </row>
    <row r="4" spans="1:18" ht="15.75" thickBot="1">
      <c r="A4" s="25" t="s">
        <v>35</v>
      </c>
      <c r="B4" s="26" t="s">
        <v>64</v>
      </c>
      <c r="E4" s="27"/>
      <c r="F4" s="27" t="s">
        <v>37</v>
      </c>
      <c r="G4" s="28">
        <v>36098</v>
      </c>
      <c r="H4" s="29">
        <v>36098</v>
      </c>
      <c r="I4" s="30">
        <v>36098</v>
      </c>
      <c r="J4" s="28">
        <v>2829614</v>
      </c>
      <c r="K4" s="29">
        <v>2956983</v>
      </c>
      <c r="L4" s="30">
        <v>2968702</v>
      </c>
      <c r="M4" s="28">
        <v>6702805</v>
      </c>
      <c r="N4" s="29">
        <v>6893747</v>
      </c>
      <c r="O4" s="30">
        <v>6851475</v>
      </c>
      <c r="P4" s="28">
        <v>25030949</v>
      </c>
      <c r="Q4" s="29">
        <v>24997414</v>
      </c>
      <c r="R4" s="30">
        <v>25124631</v>
      </c>
    </row>
    <row r="5" spans="1:18" ht="15.75" thickBot="1">
      <c r="A5" s="25" t="s">
        <v>38</v>
      </c>
      <c r="B5" s="26" t="s">
        <v>63</v>
      </c>
      <c r="D5" s="19" t="s">
        <v>40</v>
      </c>
      <c r="E5" s="31" t="s">
        <v>58</v>
      </c>
      <c r="F5" s="32" t="s">
        <v>72</v>
      </c>
      <c r="G5" s="33">
        <v>68065567.269999996</v>
      </c>
      <c r="H5" s="34">
        <v>62129327.630000003</v>
      </c>
      <c r="I5" s="35">
        <v>60728180.530000001</v>
      </c>
      <c r="J5" s="33">
        <v>3945822320.0799999</v>
      </c>
      <c r="K5" s="34">
        <v>4135943898.7399998</v>
      </c>
      <c r="L5" s="35">
        <v>4117393173.5500002</v>
      </c>
      <c r="M5" s="33">
        <v>5844964982.1599998</v>
      </c>
      <c r="N5" s="34">
        <v>6067673646.8000002</v>
      </c>
      <c r="O5" s="35">
        <v>6092991610.25</v>
      </c>
      <c r="P5" s="33">
        <v>20645088067.41</v>
      </c>
      <c r="Q5" s="34">
        <v>20765904046.580002</v>
      </c>
      <c r="R5" s="35">
        <v>20921772816.82</v>
      </c>
    </row>
    <row r="6" spans="1:18" ht="15">
      <c r="A6" s="25" t="s">
        <v>43</v>
      </c>
      <c r="B6" s="26">
        <v>2019</v>
      </c>
      <c r="E6" s="31" t="s">
        <v>54</v>
      </c>
      <c r="F6" s="32" t="s">
        <v>71</v>
      </c>
      <c r="G6" s="33">
        <v>5410133.8899999997</v>
      </c>
      <c r="H6" s="34">
        <v>8041827.8200000003</v>
      </c>
      <c r="I6" s="35">
        <v>4904664.6699999999</v>
      </c>
      <c r="J6" s="33">
        <v>282127046.94</v>
      </c>
      <c r="K6" s="34">
        <v>347956627.16000003</v>
      </c>
      <c r="L6" s="35">
        <v>343037516.76999998</v>
      </c>
      <c r="M6" s="33">
        <v>722811610.00999999</v>
      </c>
      <c r="N6" s="34">
        <v>859872569.79999995</v>
      </c>
      <c r="O6" s="35">
        <v>830676631.82000005</v>
      </c>
      <c r="P6" s="33">
        <v>1701083060.6099999</v>
      </c>
      <c r="Q6" s="34">
        <v>2024598847.99</v>
      </c>
      <c r="R6" s="35">
        <v>2048527930.51</v>
      </c>
    </row>
    <row r="7" spans="1:18" ht="15">
      <c r="A7" s="25" t="s">
        <v>46</v>
      </c>
      <c r="B7" s="26">
        <v>2018</v>
      </c>
      <c r="E7" s="31" t="s">
        <v>51</v>
      </c>
      <c r="F7" s="36" t="s">
        <v>66</v>
      </c>
      <c r="G7" s="37">
        <v>11195036.449999999</v>
      </c>
      <c r="H7" s="38">
        <v>9952427.5399999991</v>
      </c>
      <c r="I7" s="39">
        <v>11836780.67</v>
      </c>
      <c r="J7" s="37">
        <v>1126333587.74</v>
      </c>
      <c r="K7" s="38">
        <v>1149642699.98</v>
      </c>
      <c r="L7" s="39">
        <v>1123535646.3299999</v>
      </c>
      <c r="M7" s="37">
        <v>2217181299.1500001</v>
      </c>
      <c r="N7" s="38">
        <v>2321173280.9699998</v>
      </c>
      <c r="O7" s="39">
        <v>2311014401.1500001</v>
      </c>
      <c r="P7" s="37">
        <v>8145885941.7200003</v>
      </c>
      <c r="Q7" s="38">
        <v>8308470488.1300001</v>
      </c>
      <c r="R7" s="39">
        <v>8403405876.04</v>
      </c>
    </row>
    <row r="8" spans="1:18" ht="15">
      <c r="A8" s="25" t="s">
        <v>49</v>
      </c>
      <c r="B8" s="26">
        <v>2017</v>
      </c>
      <c r="E8" s="31" t="s">
        <v>48</v>
      </c>
      <c r="F8" s="36" t="s">
        <v>47</v>
      </c>
      <c r="G8" s="37">
        <v>12506345.34</v>
      </c>
      <c r="H8" s="38">
        <v>12598125.060000001</v>
      </c>
      <c r="I8" s="39">
        <v>13173077.27</v>
      </c>
      <c r="J8" s="37">
        <v>2258504184.0500002</v>
      </c>
      <c r="K8" s="38">
        <v>2336447087.8800001</v>
      </c>
      <c r="L8" s="39">
        <v>2359114895.4200001</v>
      </c>
      <c r="M8" s="37">
        <v>4127865265.6500001</v>
      </c>
      <c r="N8" s="38">
        <v>4366359695.25</v>
      </c>
      <c r="O8" s="39">
        <v>4419455520.4399996</v>
      </c>
      <c r="P8" s="37">
        <v>16464626569.32</v>
      </c>
      <c r="Q8" s="38">
        <v>16818289398.52</v>
      </c>
      <c r="R8" s="39">
        <v>17483545921.080002</v>
      </c>
    </row>
    <row r="9" spans="1:18" ht="15">
      <c r="A9" s="25" t="s">
        <v>52</v>
      </c>
      <c r="B9" s="26" t="s">
        <v>61</v>
      </c>
      <c r="E9" s="31" t="s">
        <v>45</v>
      </c>
      <c r="F9" s="36" t="s">
        <v>36</v>
      </c>
      <c r="G9" s="37">
        <v>1947547.8200000001</v>
      </c>
      <c r="H9" s="38">
        <v>1324532.1599999999</v>
      </c>
      <c r="I9" s="39">
        <v>2383898.3999999999</v>
      </c>
      <c r="J9" s="37">
        <v>155594723.50999999</v>
      </c>
      <c r="K9" s="38">
        <v>133654296.09</v>
      </c>
      <c r="L9" s="39">
        <v>175590725.13</v>
      </c>
      <c r="M9" s="37">
        <v>187560069.47999999</v>
      </c>
      <c r="N9" s="38">
        <v>197960260.78999999</v>
      </c>
      <c r="O9" s="39">
        <v>216593305.38</v>
      </c>
      <c r="P9" s="37">
        <v>856761371.59000003</v>
      </c>
      <c r="Q9" s="38">
        <v>804737932.95000005</v>
      </c>
      <c r="R9" s="39">
        <v>907416907.11000001</v>
      </c>
    </row>
    <row r="10" spans="1:18" ht="15">
      <c r="A10" s="25" t="s">
        <v>55</v>
      </c>
      <c r="B10" s="40" t="s">
        <v>67</v>
      </c>
      <c r="E10" s="31" t="s">
        <v>42</v>
      </c>
      <c r="F10" s="36" t="s">
        <v>39</v>
      </c>
      <c r="G10" s="37">
        <v>0</v>
      </c>
      <c r="H10" s="38">
        <v>0</v>
      </c>
      <c r="I10" s="39">
        <v>0</v>
      </c>
      <c r="J10" s="37">
        <v>69245407.939999998</v>
      </c>
      <c r="K10" s="38">
        <v>107549720.03</v>
      </c>
      <c r="L10" s="39">
        <v>51299397.280000001</v>
      </c>
      <c r="M10" s="37">
        <v>60052562.789999999</v>
      </c>
      <c r="N10" s="38">
        <v>180189964.66</v>
      </c>
      <c r="O10" s="39">
        <v>152489223.69</v>
      </c>
      <c r="P10" s="37">
        <v>273575717.88999999</v>
      </c>
      <c r="Q10" s="38">
        <v>437291833.25999999</v>
      </c>
      <c r="R10" s="39">
        <v>336438564.14999998</v>
      </c>
    </row>
    <row r="11" spans="1:18" ht="15">
      <c r="A11" s="41" t="s">
        <v>59</v>
      </c>
      <c r="B11" s="42">
        <v>44195</v>
      </c>
      <c r="E11" s="31" t="s">
        <v>78</v>
      </c>
      <c r="F11" s="36" t="s">
        <v>56</v>
      </c>
      <c r="G11" s="37">
        <v>50000</v>
      </c>
      <c r="H11" s="38">
        <v>5500</v>
      </c>
      <c r="I11" s="39">
        <v>61936.099999999999</v>
      </c>
      <c r="J11" s="37">
        <v>33605548.43</v>
      </c>
      <c r="K11" s="38">
        <v>37495225.670000002</v>
      </c>
      <c r="L11" s="39">
        <v>33483777.300000001</v>
      </c>
      <c r="M11" s="37">
        <v>170286404.11000001</v>
      </c>
      <c r="N11" s="38">
        <v>263768778.83000001</v>
      </c>
      <c r="O11" s="39">
        <v>275403111.56999999</v>
      </c>
      <c r="P11" s="37">
        <v>1424690719.8199999</v>
      </c>
      <c r="Q11" s="38">
        <v>1876843312.6700001</v>
      </c>
      <c r="R11" s="39">
        <v>1960716568.24</v>
      </c>
    </row>
    <row r="12" spans="1:18" ht="15">
      <c r="A12" s="41" t="s">
        <v>62</v>
      </c>
      <c r="B12" s="43">
        <v>2011</v>
      </c>
      <c r="E12" s="31" t="s">
        <v>76</v>
      </c>
      <c r="F12" s="36" t="s">
        <v>100</v>
      </c>
      <c r="G12" s="37">
        <v>499921.78000000003</v>
      </c>
      <c r="H12" s="38">
        <v>315308.32000000001</v>
      </c>
      <c r="I12" s="39">
        <v>486416.59000000003</v>
      </c>
      <c r="J12" s="37">
        <v>4428665.8899999997</v>
      </c>
      <c r="K12" s="38">
        <v>4473081.2599999998</v>
      </c>
      <c r="L12" s="39">
        <v>4857875.5099999998</v>
      </c>
      <c r="M12" s="37">
        <v>27366965.75</v>
      </c>
      <c r="N12" s="38">
        <v>27764511.399999999</v>
      </c>
      <c r="O12" s="39">
        <v>29603160.629999999</v>
      </c>
      <c r="P12" s="37">
        <v>82883892.719999999</v>
      </c>
      <c r="Q12" s="38">
        <v>80932855.310000002</v>
      </c>
      <c r="R12" s="39">
        <v>70689384.590000004</v>
      </c>
    </row>
    <row r="13" spans="1:21" ht="15.75" thickBot="1">
      <c r="A13" s="44" t="s">
        <v>65</v>
      </c>
      <c r="B13" s="45" t="s">
        <v>60</v>
      </c>
      <c r="E13" s="46" t="s">
        <v>74</v>
      </c>
      <c r="F13" s="47" t="s">
        <v>101</v>
      </c>
      <c r="G13" s="48">
        <v>5919486.8700000001</v>
      </c>
      <c r="H13" s="49">
        <v>7251000</v>
      </c>
      <c r="I13" s="50">
        <v>8832957.5600000005</v>
      </c>
      <c r="J13" s="48">
        <v>124082812.23999999</v>
      </c>
      <c r="K13" s="49">
        <v>92628357.920000002</v>
      </c>
      <c r="L13" s="50">
        <v>114541826.76000001</v>
      </c>
      <c r="M13" s="48">
        <v>607117070.12</v>
      </c>
      <c r="N13" s="49">
        <v>626262949.96000004</v>
      </c>
      <c r="O13" s="50">
        <v>1075524439.1700001</v>
      </c>
      <c r="P13" s="48">
        <v>1582998707.0899999</v>
      </c>
      <c r="Q13" s="49">
        <v>1674776600.9100001</v>
      </c>
      <c r="R13" s="50">
        <v>2331103797.02</v>
      </c>
      <c r="U13" s="51" t="s">
        <v>69</v>
      </c>
    </row>
    <row r="14" spans="4:18" ht="15.75" thickBot="1">
      <c r="D14" s="19" t="s">
        <v>70</v>
      </c>
      <c r="E14" s="31" t="s">
        <v>58</v>
      </c>
      <c r="F14" s="32" t="s">
        <v>57</v>
      </c>
      <c r="G14" s="33">
        <v>33937761.93</v>
      </c>
      <c r="H14" s="34">
        <v>34256148.899999999</v>
      </c>
      <c r="I14" s="35">
        <v>36630433.719999999</v>
      </c>
      <c r="J14" s="33">
        <v>2314332879.0300002</v>
      </c>
      <c r="K14" s="34">
        <v>2438837185.6399999</v>
      </c>
      <c r="L14" s="35">
        <v>2614420193.77</v>
      </c>
      <c r="M14" s="33">
        <v>4688505351.8500004</v>
      </c>
      <c r="N14" s="34">
        <v>5003472130.6899996</v>
      </c>
      <c r="O14" s="35">
        <v>5205378163.4099998</v>
      </c>
      <c r="P14" s="33">
        <v>16247650176.4</v>
      </c>
      <c r="Q14" s="34">
        <v>16769370384.559999</v>
      </c>
      <c r="R14" s="35">
        <v>17820914992.5</v>
      </c>
    </row>
    <row r="15" spans="5:18" ht="15">
      <c r="E15" s="31" t="s">
        <v>54</v>
      </c>
      <c r="F15" s="36" t="s">
        <v>53</v>
      </c>
      <c r="G15" s="37">
        <v>38522201.460000001</v>
      </c>
      <c r="H15" s="38">
        <v>42077011.700000003</v>
      </c>
      <c r="I15" s="39">
        <v>42089111.310000002</v>
      </c>
      <c r="J15" s="37">
        <v>2581105141.8200002</v>
      </c>
      <c r="K15" s="38">
        <v>2726887717.9899998</v>
      </c>
      <c r="L15" s="39">
        <v>2917844676.7800002</v>
      </c>
      <c r="M15" s="37">
        <v>4480499044.1099997</v>
      </c>
      <c r="N15" s="38">
        <v>4725878635.8299999</v>
      </c>
      <c r="O15" s="39">
        <v>4874283913.5799999</v>
      </c>
      <c r="P15" s="37">
        <v>16248983157.52</v>
      </c>
      <c r="Q15" s="38">
        <v>16754568884.049999</v>
      </c>
      <c r="R15" s="39">
        <v>17637003987.740002</v>
      </c>
    </row>
    <row r="16" spans="5:18" ht="15">
      <c r="E16" s="31" t="s">
        <v>51</v>
      </c>
      <c r="F16" s="36" t="s">
        <v>50</v>
      </c>
      <c r="G16" s="37">
        <v>853976.81999999995</v>
      </c>
      <c r="H16" s="38">
        <v>620981.68999999994</v>
      </c>
      <c r="I16" s="39">
        <v>459378.90999999997</v>
      </c>
      <c r="J16" s="37">
        <v>179423330.91999999</v>
      </c>
      <c r="K16" s="38">
        <v>192338288.03</v>
      </c>
      <c r="L16" s="39">
        <v>194286837.58000001</v>
      </c>
      <c r="M16" s="37">
        <v>185209548.93000001</v>
      </c>
      <c r="N16" s="38">
        <v>171331256.13999999</v>
      </c>
      <c r="O16" s="39">
        <v>160519872.47999999</v>
      </c>
      <c r="P16" s="37">
        <v>629631799.16999996</v>
      </c>
      <c r="Q16" s="38">
        <v>562017521.29999995</v>
      </c>
      <c r="R16" s="39">
        <v>522810265.30000001</v>
      </c>
    </row>
    <row r="17" spans="5:18" ht="15">
      <c r="E17" s="31" t="s">
        <v>48</v>
      </c>
      <c r="F17" s="36" t="s">
        <v>47</v>
      </c>
      <c r="G17" s="37">
        <v>1834470.8999999999</v>
      </c>
      <c r="H17" s="38">
        <v>2887923.5299999998</v>
      </c>
      <c r="I17" s="39">
        <v>2291322.48</v>
      </c>
      <c r="J17" s="37">
        <v>502888087.92000002</v>
      </c>
      <c r="K17" s="38">
        <v>548754494.41999996</v>
      </c>
      <c r="L17" s="39">
        <v>592965454.77999997</v>
      </c>
      <c r="M17" s="37">
        <v>1230788424.75</v>
      </c>
      <c r="N17" s="38">
        <v>1327217289.26</v>
      </c>
      <c r="O17" s="39">
        <v>1345346711.1600001</v>
      </c>
      <c r="P17" s="37">
        <v>4610947142.4399996</v>
      </c>
      <c r="Q17" s="38">
        <v>4715464259.6499996</v>
      </c>
      <c r="R17" s="39">
        <v>4822598552.0600004</v>
      </c>
    </row>
    <row r="18" spans="5:18" ht="15">
      <c r="E18" s="31" t="s">
        <v>45</v>
      </c>
      <c r="F18" s="36" t="s">
        <v>44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42</v>
      </c>
      <c r="F19" s="36" t="s">
        <v>41</v>
      </c>
      <c r="G19" s="37">
        <v>5474435.1699999999</v>
      </c>
      <c r="H19" s="38">
        <v>9033300.4900000002</v>
      </c>
      <c r="I19" s="39">
        <v>16311755.449999999</v>
      </c>
      <c r="J19" s="37">
        <v>396990452.66000003</v>
      </c>
      <c r="K19" s="38">
        <v>596284214.40999997</v>
      </c>
      <c r="L19" s="39">
        <v>769120886.94000006</v>
      </c>
      <c r="M19" s="37">
        <v>850549174.50999999</v>
      </c>
      <c r="N19" s="38">
        <v>1053320943.8200001</v>
      </c>
      <c r="O19" s="39">
        <v>1131366383.28</v>
      </c>
      <c r="P19" s="37">
        <v>4449644367.0200005</v>
      </c>
      <c r="Q19" s="38">
        <v>5312211149.5100002</v>
      </c>
      <c r="R19" s="39">
        <v>6046034597.1800003</v>
      </c>
    </row>
    <row r="20" spans="5:18" ht="15">
      <c r="E20" s="31" t="s">
        <v>78</v>
      </c>
      <c r="F20" s="36" t="s">
        <v>77</v>
      </c>
      <c r="G20" s="37">
        <v>0</v>
      </c>
      <c r="H20" s="38">
        <v>0</v>
      </c>
      <c r="I20" s="39">
        <v>0</v>
      </c>
      <c r="J20" s="37">
        <v>192423812.28</v>
      </c>
      <c r="K20" s="38">
        <v>305205863.56999999</v>
      </c>
      <c r="L20" s="39">
        <v>210391890.16999999</v>
      </c>
      <c r="M20" s="37">
        <v>156438300.58000001</v>
      </c>
      <c r="N20" s="38">
        <v>180493086.27000001</v>
      </c>
      <c r="O20" s="39">
        <v>175985808.94</v>
      </c>
      <c r="P20" s="37">
        <v>572029578.95000005</v>
      </c>
      <c r="Q20" s="38">
        <v>775004463.39999998</v>
      </c>
      <c r="R20" s="39">
        <v>596667342.71000004</v>
      </c>
    </row>
    <row r="21" spans="5:18" ht="15">
      <c r="E21" s="31" t="s">
        <v>76</v>
      </c>
      <c r="F21" s="36" t="s">
        <v>75</v>
      </c>
      <c r="G21" s="37">
        <v>499796.78000000003</v>
      </c>
      <c r="H21" s="38">
        <v>383895.52000000002</v>
      </c>
      <c r="I21" s="39">
        <v>465293.33000000002</v>
      </c>
      <c r="J21" s="37">
        <v>1969009.4399999999</v>
      </c>
      <c r="K21" s="38">
        <v>24120480.940000001</v>
      </c>
      <c r="L21" s="39">
        <v>22947204.940000001</v>
      </c>
      <c r="M21" s="37">
        <v>35101206.75</v>
      </c>
      <c r="N21" s="38">
        <v>39706611.93</v>
      </c>
      <c r="O21" s="39">
        <v>48220253.710000001</v>
      </c>
      <c r="P21" s="37">
        <v>161591450.56</v>
      </c>
      <c r="Q21" s="38">
        <v>160506893.15000001</v>
      </c>
      <c r="R21" s="39">
        <v>173395670.28999999</v>
      </c>
    </row>
    <row r="22" spans="5:18" ht="15.75" thickBot="1">
      <c r="E22" s="47" t="s">
        <v>74</v>
      </c>
      <c r="F22" s="47" t="s">
        <v>73</v>
      </c>
      <c r="G22" s="48">
        <v>11590112.199999999</v>
      </c>
      <c r="H22" s="49">
        <v>2336153.9100000001</v>
      </c>
      <c r="I22" s="50">
        <v>11400445.880000001</v>
      </c>
      <c r="J22" s="48">
        <v>626339947.41999996</v>
      </c>
      <c r="K22" s="49">
        <v>753048242.28999996</v>
      </c>
      <c r="L22" s="50">
        <v>763976490.92999995</v>
      </c>
      <c r="M22" s="48">
        <v>1213136395.5599999</v>
      </c>
      <c r="N22" s="49">
        <v>1104101305.26</v>
      </c>
      <c r="O22" s="50">
        <v>1667292267.3900001</v>
      </c>
      <c r="P22" s="48">
        <v>3713398089.71</v>
      </c>
      <c r="Q22" s="49">
        <v>3754005182.5999999</v>
      </c>
      <c r="R22" s="50">
        <v>4410794046.3100004</v>
      </c>
    </row>
    <row r="23" spans="4:18" ht="15.75" thickBot="1">
      <c r="D23" s="19" t="s">
        <v>79</v>
      </c>
      <c r="E23" s="55"/>
      <c r="F23" s="56" t="s">
        <v>80</v>
      </c>
      <c r="G23" s="57">
        <v>18774313.25</v>
      </c>
      <c r="H23" s="58">
        <v>23264267.850000001</v>
      </c>
      <c r="I23" s="59">
        <v>22048091.739999998</v>
      </c>
      <c r="J23" s="57">
        <v>5172157340.1999998</v>
      </c>
      <c r="K23" s="58">
        <v>4588097735.7299995</v>
      </c>
      <c r="L23" s="59">
        <v>3982754610.5599999</v>
      </c>
      <c r="M23" s="57">
        <v>8213864250.9700003</v>
      </c>
      <c r="N23" s="58">
        <v>7819605780.2799997</v>
      </c>
      <c r="O23" s="59">
        <v>7204891353.5500002</v>
      </c>
      <c r="P23" s="57">
        <v>22526107969.099998</v>
      </c>
      <c r="Q23" s="58">
        <v>20109840880.07</v>
      </c>
      <c r="R23" s="59">
        <v>18156832815.150002</v>
      </c>
    </row>
    <row r="24" spans="4:18" ht="15.75" thickBot="1">
      <c r="D24" s="19" t="s">
        <v>81</v>
      </c>
      <c r="E24" s="60"/>
      <c r="F24" s="61" t="s">
        <v>82</v>
      </c>
      <c r="G24" s="62">
        <v>29531267.300000001</v>
      </c>
      <c r="H24" s="63">
        <v>30943770.399999999</v>
      </c>
      <c r="I24" s="64">
        <v>30097473.449999999</v>
      </c>
      <c r="J24" s="62">
        <v>3381137302.4400001</v>
      </c>
      <c r="K24" s="63">
        <v>3681448781.2800002</v>
      </c>
      <c r="L24" s="64">
        <v>3775394166.6199999</v>
      </c>
      <c r="M24" s="62">
        <v>6497530218.7299995</v>
      </c>
      <c r="N24" s="63">
        <v>6944630015.8199997</v>
      </c>
      <c r="O24" s="64">
        <v>7040350012.5500002</v>
      </c>
      <c r="P24" s="62">
        <v>20975466620.860001</v>
      </c>
      <c r="Q24" s="63">
        <v>21614432680.57</v>
      </c>
      <c r="R24" s="64">
        <v>22223769531.43</v>
      </c>
    </row>
    <row r="25" spans="5:18" ht="15">
      <c r="E25" s="60"/>
      <c r="F25" s="65" t="s">
        <v>83</v>
      </c>
      <c r="G25" s="66">
        <v>8082152.3300000001</v>
      </c>
      <c r="H25" s="67">
        <v>9995325.0099999998</v>
      </c>
      <c r="I25" s="68">
        <v>9096955.4499999993</v>
      </c>
      <c r="J25" s="66">
        <v>890168323.55999994</v>
      </c>
      <c r="K25" s="67">
        <v>900266809.53999996</v>
      </c>
      <c r="L25" s="68">
        <v>886372834.36000001</v>
      </c>
      <c r="M25" s="66">
        <v>1613195660.78</v>
      </c>
      <c r="N25" s="67">
        <v>1779086265.47</v>
      </c>
      <c r="O25" s="68">
        <v>1779920277.6700001</v>
      </c>
      <c r="P25" s="66">
        <v>5880908019.4399996</v>
      </c>
      <c r="Q25" s="67">
        <v>6108600816.9499998</v>
      </c>
      <c r="R25" s="68">
        <v>6238106085.75</v>
      </c>
    </row>
    <row r="26" spans="5:18" ht="15">
      <c r="E26" s="60"/>
      <c r="F26" s="65" t="s">
        <v>84</v>
      </c>
      <c r="G26" s="66">
        <v>19584596.109999999</v>
      </c>
      <c r="H26" s="67">
        <v>20123411.460000001</v>
      </c>
      <c r="I26" s="68">
        <v>20144857.77</v>
      </c>
      <c r="J26" s="66">
        <v>2435711766.5900002</v>
      </c>
      <c r="K26" s="67">
        <v>2663651349.1300001</v>
      </c>
      <c r="L26" s="68">
        <v>2767834062.2600002</v>
      </c>
      <c r="M26" s="66">
        <v>4588844130.0100002</v>
      </c>
      <c r="N26" s="67">
        <v>4852047365.4200001</v>
      </c>
      <c r="O26" s="68">
        <v>4879402000.46</v>
      </c>
      <c r="P26" s="66">
        <v>14299465223.42</v>
      </c>
      <c r="Q26" s="67">
        <v>14656549399.02</v>
      </c>
      <c r="R26" s="68">
        <v>15053633729.219999</v>
      </c>
    </row>
    <row r="27" spans="5:18" ht="15">
      <c r="E27" s="60"/>
      <c r="F27" s="65" t="s">
        <v>85</v>
      </c>
      <c r="G27" s="66">
        <v>1864518.8600000001</v>
      </c>
      <c r="H27" s="67">
        <v>825033.93000000005</v>
      </c>
      <c r="I27" s="68">
        <v>855660.22999999998</v>
      </c>
      <c r="J27" s="66">
        <v>55257212.289999999</v>
      </c>
      <c r="K27" s="67">
        <v>117530622.61</v>
      </c>
      <c r="L27" s="68">
        <v>121187270</v>
      </c>
      <c r="M27" s="66">
        <v>295490427.94</v>
      </c>
      <c r="N27" s="67">
        <v>313496384.93000001</v>
      </c>
      <c r="O27" s="68">
        <v>381027734.42000002</v>
      </c>
      <c r="P27" s="66">
        <v>795093378</v>
      </c>
      <c r="Q27" s="67">
        <v>849282464.60000002</v>
      </c>
      <c r="R27" s="68">
        <v>932029716.46000004</v>
      </c>
    </row>
    <row r="28" spans="5:18" ht="15">
      <c r="E28" s="60"/>
      <c r="F28" s="69" t="s">
        <v>86</v>
      </c>
      <c r="G28" s="66">
        <v>20525709.460000001</v>
      </c>
      <c r="H28" s="67">
        <v>23734564.41</v>
      </c>
      <c r="I28" s="68">
        <v>22169221.859999999</v>
      </c>
      <c r="J28" s="66">
        <v>1770747844.1500001</v>
      </c>
      <c r="K28" s="67">
        <v>1746493918.8699999</v>
      </c>
      <c r="L28" s="68">
        <v>1875442162.27</v>
      </c>
      <c r="M28" s="66">
        <v>3263763788.7800002</v>
      </c>
      <c r="N28" s="67">
        <v>3337130805.8899999</v>
      </c>
      <c r="O28" s="68">
        <v>3410047014.9299998</v>
      </c>
      <c r="P28" s="66">
        <v>10042813067.74</v>
      </c>
      <c r="Q28" s="67">
        <v>10035875661.549999</v>
      </c>
      <c r="R28" s="68">
        <v>10068823662.84</v>
      </c>
    </row>
    <row r="29" spans="5:18" ht="15">
      <c r="E29" s="60"/>
      <c r="F29" s="65" t="s">
        <v>83</v>
      </c>
      <c r="G29" s="66">
        <v>1985366.26</v>
      </c>
      <c r="H29" s="67">
        <v>6584754.2999999998</v>
      </c>
      <c r="I29" s="68">
        <v>6868323.1799999997</v>
      </c>
      <c r="J29" s="66">
        <v>861447669.98000002</v>
      </c>
      <c r="K29" s="67">
        <v>849057009.37</v>
      </c>
      <c r="L29" s="68">
        <v>946311494.70000005</v>
      </c>
      <c r="M29" s="66">
        <v>1424003373.4000001</v>
      </c>
      <c r="N29" s="67">
        <v>1474397839.97</v>
      </c>
      <c r="O29" s="68">
        <v>1485510914.5899999</v>
      </c>
      <c r="P29" s="66">
        <v>4821276794.75</v>
      </c>
      <c r="Q29" s="67">
        <v>4833212373.6499996</v>
      </c>
      <c r="R29" s="68">
        <v>4726867975.8699999</v>
      </c>
    </row>
    <row r="30" spans="5:18" ht="15">
      <c r="E30" s="60"/>
      <c r="F30" s="65" t="s">
        <v>84</v>
      </c>
      <c r="G30" s="66">
        <v>13996293.109999999</v>
      </c>
      <c r="H30" s="67">
        <v>12926546.539999999</v>
      </c>
      <c r="I30" s="68">
        <v>11029473.51</v>
      </c>
      <c r="J30" s="66">
        <v>439492078.92000002</v>
      </c>
      <c r="K30" s="67">
        <v>396371203.72000003</v>
      </c>
      <c r="L30" s="68">
        <v>397333114.86000001</v>
      </c>
      <c r="M30" s="66">
        <v>869703630.28999996</v>
      </c>
      <c r="N30" s="67">
        <v>837445380.5</v>
      </c>
      <c r="O30" s="68">
        <v>816563151.75999999</v>
      </c>
      <c r="P30" s="66">
        <v>2100674311.6600001</v>
      </c>
      <c r="Q30" s="67">
        <v>2048287296.25</v>
      </c>
      <c r="R30" s="68">
        <v>1961912984.7</v>
      </c>
    </row>
    <row r="31" spans="5:18" ht="15">
      <c r="E31" s="60"/>
      <c r="F31" s="65" t="s">
        <v>85</v>
      </c>
      <c r="G31" s="66">
        <v>4544050.0899999999</v>
      </c>
      <c r="H31" s="67">
        <v>4223263.5700000003</v>
      </c>
      <c r="I31" s="68">
        <v>4271425.1699999999</v>
      </c>
      <c r="J31" s="66">
        <v>469808095.25</v>
      </c>
      <c r="K31" s="67">
        <v>501065705.77999997</v>
      </c>
      <c r="L31" s="68">
        <v>531797552.70999998</v>
      </c>
      <c r="M31" s="66">
        <v>970056785.09000003</v>
      </c>
      <c r="N31" s="67">
        <v>1025287585.42</v>
      </c>
      <c r="O31" s="68">
        <v>1107972948.5799999</v>
      </c>
      <c r="P31" s="66">
        <v>3120861961.3299999</v>
      </c>
      <c r="Q31" s="67">
        <v>3154375991.6500001</v>
      </c>
      <c r="R31" s="68">
        <v>3380042702.27</v>
      </c>
    </row>
    <row r="32" spans="5:18" ht="15">
      <c r="E32" s="60"/>
      <c r="F32" s="69" t="s">
        <v>87</v>
      </c>
      <c r="G32" s="66">
        <v>1054836.4099999999</v>
      </c>
      <c r="H32" s="67">
        <v>730647.87</v>
      </c>
      <c r="I32" s="68">
        <v>833814</v>
      </c>
      <c r="J32" s="66">
        <v>845030057.10000002</v>
      </c>
      <c r="K32" s="67">
        <v>-73126170.790000007</v>
      </c>
      <c r="L32" s="68">
        <v>8713134.0399999991</v>
      </c>
      <c r="M32" s="66">
        <v>-43543397.380000003</v>
      </c>
      <c r="N32" s="67">
        <v>-40932154.649999999</v>
      </c>
      <c r="O32" s="68">
        <v>-5613281.3799999999</v>
      </c>
      <c r="P32" s="66">
        <v>657383203.09000003</v>
      </c>
      <c r="Q32" s="67">
        <v>-309416183.5</v>
      </c>
      <c r="R32" s="68">
        <v>-157910384.37</v>
      </c>
    </row>
    <row r="33" spans="5:18" ht="15">
      <c r="E33" s="60"/>
      <c r="F33" s="65" t="s">
        <v>88</v>
      </c>
      <c r="G33" s="66">
        <v>519565.96999999997</v>
      </c>
      <c r="H33" s="67">
        <v>172026.22</v>
      </c>
      <c r="I33" s="68">
        <v>192183.89999999999</v>
      </c>
      <c r="J33" s="66">
        <v>118289416.34999999</v>
      </c>
      <c r="K33" s="67">
        <v>202861606.44999999</v>
      </c>
      <c r="L33" s="68">
        <v>112868596.70999999</v>
      </c>
      <c r="M33" s="66">
        <v>273575470.41000003</v>
      </c>
      <c r="N33" s="67">
        <v>285011024.63999999</v>
      </c>
      <c r="O33" s="68">
        <v>285056035.12</v>
      </c>
      <c r="P33" s="66">
        <v>947439814.77999997</v>
      </c>
      <c r="Q33" s="67">
        <v>1069627451.34</v>
      </c>
      <c r="R33" s="68">
        <v>946456575.59000003</v>
      </c>
    </row>
    <row r="34" spans="5:18" ht="15">
      <c r="E34" s="60"/>
      <c r="F34" s="65" t="s">
        <v>89</v>
      </c>
      <c r="G34" s="66">
        <v>1574402.3799999999</v>
      </c>
      <c r="H34" s="67">
        <v>902674.08999999997</v>
      </c>
      <c r="I34" s="68">
        <v>1025997.9</v>
      </c>
      <c r="J34" s="66">
        <v>963319473.45000005</v>
      </c>
      <c r="K34" s="67">
        <v>129735435.66</v>
      </c>
      <c r="L34" s="68">
        <v>121581730.75</v>
      </c>
      <c r="M34" s="66">
        <v>230032073.03</v>
      </c>
      <c r="N34" s="67">
        <v>244078869.99000001</v>
      </c>
      <c r="O34" s="68">
        <v>279442753.74000001</v>
      </c>
      <c r="P34" s="66">
        <v>1604823017.8699999</v>
      </c>
      <c r="Q34" s="67">
        <v>760211267.84000003</v>
      </c>
      <c r="R34" s="68">
        <v>788546191.22000003</v>
      </c>
    </row>
    <row r="35" spans="5:18" ht="15">
      <c r="E35" s="60"/>
      <c r="F35" s="69" t="s">
        <v>90</v>
      </c>
      <c r="G35" s="66">
        <v>45191204.210000001</v>
      </c>
      <c r="H35" s="67">
        <v>56678224.280000001</v>
      </c>
      <c r="I35" s="68">
        <v>48281848.990000002</v>
      </c>
      <c r="J35" s="66">
        <v>1991206586.9000001</v>
      </c>
      <c r="K35" s="67">
        <v>2387885255.9400001</v>
      </c>
      <c r="L35" s="68">
        <v>2447007900.1100001</v>
      </c>
      <c r="M35" s="66">
        <v>3632061282.8099999</v>
      </c>
      <c r="N35" s="67">
        <v>4605939963.0900002</v>
      </c>
      <c r="O35" s="68">
        <v>4965968154.6499996</v>
      </c>
      <c r="P35" s="66">
        <v>15421985333.370001</v>
      </c>
      <c r="Q35" s="67">
        <v>17661187871.400002</v>
      </c>
      <c r="R35" s="68">
        <v>18463188558.57</v>
      </c>
    </row>
    <row r="36" spans="5:18" ht="15">
      <c r="E36" s="60"/>
      <c r="F36" s="69" t="s">
        <v>91</v>
      </c>
      <c r="G36" s="66">
        <v>20321468.34</v>
      </c>
      <c r="H36" s="67">
        <v>21550855.09</v>
      </c>
      <c r="I36" s="68">
        <v>21755455.170000002</v>
      </c>
      <c r="J36" s="66">
        <v>1758384411.3900001</v>
      </c>
      <c r="K36" s="67">
        <v>2025422043.78</v>
      </c>
      <c r="L36" s="68">
        <v>2125217451.51</v>
      </c>
      <c r="M36" s="66">
        <v>3341521919.1700001</v>
      </c>
      <c r="N36" s="67">
        <v>3734503105.0700002</v>
      </c>
      <c r="O36" s="68">
        <v>3823985570.4400001</v>
      </c>
      <c r="P36" s="66">
        <v>10306398089.77</v>
      </c>
      <c r="Q36" s="67">
        <v>10915119871.83</v>
      </c>
      <c r="R36" s="68">
        <v>11336666031.610001</v>
      </c>
    </row>
    <row r="37" spans="5:18" ht="15">
      <c r="E37" s="60"/>
      <c r="F37" s="69" t="s">
        <v>92</v>
      </c>
      <c r="G37" s="66">
        <v>5161221.3099999996</v>
      </c>
      <c r="H37" s="67">
        <v>11053490.890000001</v>
      </c>
      <c r="I37" s="68">
        <v>8710951.9499999993</v>
      </c>
      <c r="J37" s="66">
        <v>357954388.58999997</v>
      </c>
      <c r="K37" s="67">
        <v>396828195.07999998</v>
      </c>
      <c r="L37" s="68">
        <v>368103350.26999998</v>
      </c>
      <c r="M37" s="66">
        <v>1379958204.28</v>
      </c>
      <c r="N37" s="67">
        <v>1641645941.95</v>
      </c>
      <c r="O37" s="68">
        <v>1693665532.3900001</v>
      </c>
      <c r="P37" s="66">
        <v>4266516330.8499999</v>
      </c>
      <c r="Q37" s="67">
        <v>4643174415.5500002</v>
      </c>
      <c r="R37" s="68">
        <v>4723302231.4700003</v>
      </c>
    </row>
    <row r="38" spans="5:18" ht="15">
      <c r="E38" s="60"/>
      <c r="F38" s="70" t="s">
        <v>93</v>
      </c>
      <c r="G38" s="66">
        <v>12614080.34</v>
      </c>
      <c r="H38" s="67">
        <v>8931340.7300000004</v>
      </c>
      <c r="I38" s="68">
        <v>7798962.4100000001</v>
      </c>
      <c r="J38" s="66">
        <v>367695624.70999998</v>
      </c>
      <c r="K38" s="67">
        <v>370394866.31999999</v>
      </c>
      <c r="L38" s="68">
        <v>421155253.95999998</v>
      </c>
      <c r="M38" s="66">
        <v>702656162.38</v>
      </c>
      <c r="N38" s="67">
        <v>729601689.08000004</v>
      </c>
      <c r="O38" s="68">
        <v>713412931.45000005</v>
      </c>
      <c r="P38" s="66">
        <v>1323860626.98</v>
      </c>
      <c r="Q38" s="67">
        <v>1377222875.9000001</v>
      </c>
      <c r="R38" s="68">
        <v>1471115474.78</v>
      </c>
    </row>
    <row r="39" spans="5:18" ht="30">
      <c r="E39" s="60"/>
      <c r="F39" s="70" t="s">
        <v>94</v>
      </c>
      <c r="G39" s="66">
        <v>104001.58</v>
      </c>
      <c r="H39" s="67">
        <v>80580.25</v>
      </c>
      <c r="I39" s="68">
        <v>188910.73999999999</v>
      </c>
      <c r="J39" s="66">
        <v>15801358.039999999</v>
      </c>
      <c r="K39" s="67">
        <v>25812348.149999999</v>
      </c>
      <c r="L39" s="68">
        <v>18805839.010000002</v>
      </c>
      <c r="M39" s="66">
        <v>65763438.310000002</v>
      </c>
      <c r="N39" s="67">
        <v>70247665.590000004</v>
      </c>
      <c r="O39" s="68">
        <v>69726835.780000001</v>
      </c>
      <c r="P39" s="66">
        <v>131164399.15000001</v>
      </c>
      <c r="Q39" s="67">
        <v>138468293.53999999</v>
      </c>
      <c r="R39" s="68">
        <v>144074574.81999999</v>
      </c>
    </row>
    <row r="40" spans="5:18" ht="15">
      <c r="E40" s="60"/>
      <c r="F40" s="69" t="s">
        <v>95</v>
      </c>
      <c r="G40" s="66">
        <v>55251598.460000001</v>
      </c>
      <c r="H40" s="67">
        <v>64618078.140000001</v>
      </c>
      <c r="I40" s="68">
        <v>57043914.579999998</v>
      </c>
      <c r="J40" s="66">
        <v>4446626102.29</v>
      </c>
      <c r="K40" s="67">
        <v>4249713947.5599999</v>
      </c>
      <c r="L40" s="68">
        <v>4355673038.5</v>
      </c>
      <c r="M40" s="66">
        <v>6822284315.3800001</v>
      </c>
      <c r="N40" s="67">
        <v>8172507018.3699999</v>
      </c>
      <c r="O40" s="68">
        <v>8590657870.8899994</v>
      </c>
      <c r="P40" s="66">
        <v>27012022089.580002</v>
      </c>
      <c r="Q40" s="67">
        <v>28930328706.919998</v>
      </c>
      <c r="R40" s="68">
        <v>30460224042.790001</v>
      </c>
    </row>
    <row r="41" spans="5:18" ht="15">
      <c r="E41" s="60"/>
      <c r="F41" s="69" t="s">
        <v>96</v>
      </c>
      <c r="G41" s="66">
        <v>29768908.809999999</v>
      </c>
      <c r="H41" s="67">
        <v>32013732.16</v>
      </c>
      <c r="I41" s="68">
        <v>26577507.460000001</v>
      </c>
      <c r="J41" s="66">
        <v>2330287302.3099999</v>
      </c>
      <c r="K41" s="67">
        <v>1827463708.7</v>
      </c>
      <c r="L41" s="68">
        <v>1862352236.72</v>
      </c>
      <c r="M41" s="66">
        <v>2100804191.9300001</v>
      </c>
      <c r="N41" s="67">
        <v>2796357971.3499999</v>
      </c>
      <c r="O41" s="68">
        <v>3073006768.0599999</v>
      </c>
      <c r="P41" s="66">
        <v>12439107668.959999</v>
      </c>
      <c r="Q41" s="67">
        <v>13372034419.540001</v>
      </c>
      <c r="R41" s="68">
        <v>14400255779.709999</v>
      </c>
    </row>
    <row r="42" spans="5:18" ht="15.75" thickBot="1">
      <c r="E42" s="71"/>
      <c r="F42" s="71" t="s">
        <v>97</v>
      </c>
      <c r="G42" s="72">
        <v>17050826.890000001</v>
      </c>
      <c r="H42" s="73">
        <v>23001811.18</v>
      </c>
      <c r="I42" s="74">
        <v>18589634.309999999</v>
      </c>
      <c r="J42" s="72">
        <v>1946790319.5599999</v>
      </c>
      <c r="K42" s="73">
        <v>1431256494.23</v>
      </c>
      <c r="L42" s="74">
        <v>1422391143.75</v>
      </c>
      <c r="M42" s="72">
        <v>1332384591.24</v>
      </c>
      <c r="N42" s="73">
        <v>1996508616.6800001</v>
      </c>
      <c r="O42" s="74">
        <v>2289867000.8299999</v>
      </c>
      <c r="P42" s="72">
        <v>10984082642.83</v>
      </c>
      <c r="Q42" s="73">
        <v>11856343250.1</v>
      </c>
      <c r="R42" s="74">
        <v>12785065730.110001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</vt:lpstr>
      <vt:lpstr>M_Liquidacion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