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  <sheet name="M_Presupuesto" sheetId="4" state="hidden" r:id="rId4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  <definedName name="Ctxt.MP.Anio1">M_Presupuesto!$B$6</definedName>
    <definedName name="Ctxt.MP.Anio2">M_Presupuesto!$B$7</definedName>
    <definedName name="Ctxt.MP.Anio3">M_Presupuesto!$B$8</definedName>
    <definedName name="Ctxt.MP.CensoInmuebles">M_Presupuesto!$B$12</definedName>
    <definedName name="Ctxt.MP.CodMunicipio">M_Presupuesto!$B$3</definedName>
    <definedName name="Ctxt.MP.InformadoPresupuesto">M_Presupuesto!$B$11</definedName>
    <definedName name="Ctxt.MP.NomCom">M_Presupuesto!$B$10</definedName>
    <definedName name="Ctxt.MP.NomEnt">M_Presupuesto!$B$5</definedName>
    <definedName name="Ctxt.MP.NomMun">M_Presupuesto!$B$4</definedName>
    <definedName name="Ctxt.MP.NomProv">M_Presupuesto!$B$9</definedName>
    <definedName name="Ctxt.MP.Rango.Anio1">M_Presupuesto!$B$13</definedName>
    <definedName name="Gen.MP.Inmu.Est.Anio1">M_Presupuesto!$R$4</definedName>
    <definedName name="Gen.MP.Inmu.Est.Anio2">M_Presupuesto!$Q$4</definedName>
    <definedName name="Gen.MP.Inmu.Est.Anio3">M_Presupuesto!$P$4</definedName>
    <definedName name="Gen.MP.Inmu.Mun.Anio1">M_Presupuesto!$I$4</definedName>
    <definedName name="Gen.MP.Inmu.Mun.Anio2">M_Presupuesto!$H$4</definedName>
    <definedName name="Gen.MP.Inmu.Mun.Anio3">M_Presupuesto!$G$4</definedName>
    <definedName name="Gen.MP.Inmu.Prov.Anio1">M_Presupuesto!$L$4</definedName>
    <definedName name="Gen.MP.Inmu.Prov.Anio2">M_Presupuesto!$K$4</definedName>
    <definedName name="Gen.MP.Inmu.Prov.Anio3">M_Presupuesto!$J$4</definedName>
    <definedName name="Gen.MP.Inmu.Rango.Anio1">M_Presupuesto!$O$4</definedName>
    <definedName name="Gen.MP.Inmu.Rango.Anio2">M_Presupuesto!$N$4</definedName>
    <definedName name="Gen.MP.Inmu.Rango.Anio3">M_Presupuesto!$M$4</definedName>
    <definedName name="Gen.MP.Pob.Est.Anio1">M_Presupuesto!$R$3</definedName>
    <definedName name="Gen.MP.Pob.Est.Anio2">M_Presupuesto!$Q$3</definedName>
    <definedName name="Gen.MP.Pob.Est.Anio3">M_Presupuesto!$P$3</definedName>
    <definedName name="Gen.MP.Pob.Mun.Anio1">M_Presupuesto!$I$3</definedName>
    <definedName name="Gen.MP.Pob.Mun.Anio2">M_Presupuesto!$H$3</definedName>
    <definedName name="Gen.MP.Pob.Mun.Anio3">M_Presupuesto!$G$3</definedName>
    <definedName name="Gen.MP.Pob.Prov.Anio1">M_Presupuesto!$L$3</definedName>
    <definedName name="Gen.MP.Pob.Prov.Anio2">M_Presupuesto!$K$3</definedName>
    <definedName name="Gen.MP.Pob.Prov.Anio3">M_Presupuesto!$J$3</definedName>
    <definedName name="Gen.MP.Pob.Rango.Anio1">M_Presupuesto!$O$3</definedName>
    <definedName name="Gen.MP.Pob.Rango.Anio2">M_Presupuesto!$N$3</definedName>
    <definedName name="Gen.MP.Pob.Rango.Anio3">M_Presupuesto!$M$3</definedName>
    <definedName name="Pre.Gas.Cap1.Cod">M_Presupuesto!$E$14</definedName>
    <definedName name="Pre.Gas.Cap1.Desc">M_Presupuesto!$F$14</definedName>
    <definedName name="Pre.Gas.Cap1.Est.Anio1">M_Presupuesto!$R$14</definedName>
    <definedName name="Pre.Gas.Cap1.Est.Anio2">M_Presupuesto!$Q$14</definedName>
    <definedName name="Pre.Gas.Cap1.Est.Anio3">M_Presupuesto!$P$14</definedName>
    <definedName name="Pre.Gas.Cap1.Mun.Anio1">M_Presupuesto!$I$14</definedName>
    <definedName name="Pre.Gas.Cap1.Mun.Anio2">M_Presupuesto!$H$14</definedName>
    <definedName name="Pre.Gas.Cap1.Mun.Anio3">M_Presupuesto!$G$14</definedName>
    <definedName name="Pre.Gas.Cap1.Prov.Anio1">M_Presupuesto!$L$14</definedName>
    <definedName name="Pre.Gas.Cap1.Prov.Anio2">M_Presupuesto!$K$14</definedName>
    <definedName name="Pre.Gas.Cap1.Prov.Anio3">M_Presupuesto!$J$14</definedName>
    <definedName name="Pre.Gas.Cap1.Rango.Anio1">M_Presupuesto!$O$14</definedName>
    <definedName name="Pre.Gas.Cap1.Rango.Anio2">M_Presupuesto!$N$14</definedName>
    <definedName name="Pre.Gas.Cap1.Rango.Anio3">M_Presupuesto!$M$14</definedName>
    <definedName name="Pre.Gas.Cap2.Cod">M_Presupuesto!$E$15</definedName>
    <definedName name="Pre.Gas.Cap2.Desc">M_Presupuesto!$F$15</definedName>
    <definedName name="Pre.Gas.Cap2.Est.Anio1">M_Presupuesto!$R$15</definedName>
    <definedName name="Pre.Gas.Cap2.Est.Anio2">M_Presupuesto!$Q$15</definedName>
    <definedName name="Pre.Gas.Cap2.Est.Anio3">M_Presupuesto!$P$15</definedName>
    <definedName name="Pre.Gas.Cap2.Mun.Anio1">M_Presupuesto!$I$15</definedName>
    <definedName name="Pre.Gas.Cap2.Mun.Anio2">M_Presupuesto!$H$15</definedName>
    <definedName name="Pre.Gas.Cap2.Mun.Anio3">M_Presupuesto!$G$15</definedName>
    <definedName name="Pre.Gas.Cap2.Prov.Anio1">M_Presupuesto!$L$15</definedName>
    <definedName name="Pre.Gas.Cap2.Prov.Anio2">M_Presupuesto!$K$15</definedName>
    <definedName name="Pre.Gas.Cap2.Prov.Anio3">M_Presupuesto!$J$15</definedName>
    <definedName name="Pre.Gas.Cap2.Rango.Anio1">M_Presupuesto!$O$15</definedName>
    <definedName name="Pre.Gas.Cap2.Rango.Anio2">M_Presupuesto!$N$15</definedName>
    <definedName name="Pre.Gas.Cap2.Rango.Anio3">M_Presupuesto!$M$15</definedName>
    <definedName name="Pre.Gas.Cap3.Cod">M_Presupuesto!$E$16</definedName>
    <definedName name="Pre.Gas.Cap3.Desc">M_Presupuesto!$F$16</definedName>
    <definedName name="Pre.Gas.Cap3.Est.Anio1">M_Presupuesto!$R$16</definedName>
    <definedName name="Pre.Gas.Cap3.Est.Anio2">M_Presupuesto!$Q$16</definedName>
    <definedName name="Pre.Gas.Cap3.Est.Anio3">M_Presupuesto!$P$16</definedName>
    <definedName name="Pre.Gas.Cap3.Mun.Anio1">M_Presupuesto!$I$16</definedName>
    <definedName name="Pre.Gas.Cap3.Mun.Anio2">M_Presupuesto!$H$16</definedName>
    <definedName name="Pre.Gas.Cap3.Mun.Anio3">M_Presupuesto!$G$16</definedName>
    <definedName name="Pre.Gas.Cap3.Prov.Anio1">M_Presupuesto!$L$16</definedName>
    <definedName name="Pre.Gas.Cap3.Prov.Anio2">M_Presupuesto!$K$16</definedName>
    <definedName name="Pre.Gas.Cap3.Prov.Anio3">M_Presupuesto!$J$16</definedName>
    <definedName name="Pre.Gas.Cap3.Rango.Anio1">M_Presupuesto!$O$16</definedName>
    <definedName name="Pre.Gas.Cap3.Rango.Anio2">M_Presupuesto!$N$16</definedName>
    <definedName name="Pre.Gas.Cap3.Rango.Anio3">M_Presupuesto!$M$16</definedName>
    <definedName name="Pre.Gas.Cap4.Cod">M_Presupuesto!$E$17</definedName>
    <definedName name="Pre.Gas.Cap4.Desc">M_Presupuesto!$F$17</definedName>
    <definedName name="Pre.Gas.Cap4.Est.Anio1">M_Presupuesto!$R$17</definedName>
    <definedName name="Pre.Gas.Cap4.Est.Anio2">M_Presupuesto!$Q$17</definedName>
    <definedName name="Pre.Gas.Cap4.Est.Anio3">M_Presupuesto!$P$17</definedName>
    <definedName name="Pre.Gas.Cap4.Mun.Anio1">M_Presupuesto!$I$17</definedName>
    <definedName name="Pre.Gas.Cap4.Mun.Anio2">M_Presupuesto!$H$17</definedName>
    <definedName name="Pre.Gas.Cap4.Mun.Anio3">M_Presupuesto!$G$17</definedName>
    <definedName name="Pre.Gas.Cap4.Prov.Anio1">M_Presupuesto!$L$17</definedName>
    <definedName name="Pre.Gas.Cap4.Prov.Anio2">M_Presupuesto!$K$17</definedName>
    <definedName name="Pre.Gas.Cap4.Prov.Anio3">M_Presupuesto!$J$17</definedName>
    <definedName name="Pre.Gas.Cap4.Rango.Anio1">M_Presupuesto!$O$17</definedName>
    <definedName name="Pre.Gas.Cap4.Rango.Anio2">M_Presupuesto!$N$17</definedName>
    <definedName name="Pre.Gas.Cap4.Rango.Anio3">M_Presupuesto!$M$17</definedName>
    <definedName name="Pre.Gas.Cap5.Cod">M_Presupuesto!$E$18</definedName>
    <definedName name="Pre.Gas.Cap5.Desc">M_Presupuesto!$F$18</definedName>
    <definedName name="Pre.Gas.Cap5.Est.Anio1">M_Presupuesto!$R$18</definedName>
    <definedName name="Pre.Gas.Cap5.Est.Anio2">M_Presupuesto!$Q$18</definedName>
    <definedName name="Pre.Gas.Cap5.Est.Anio3">M_Presupuesto!$P$18</definedName>
    <definedName name="Pre.Gas.Cap5.Mun.Anio1">M_Presupuesto!$I$18</definedName>
    <definedName name="Pre.Gas.Cap5.Mun.Anio2">M_Presupuesto!$H$18</definedName>
    <definedName name="Pre.Gas.Cap5.Mun.Anio3">M_Presupuesto!$G$18</definedName>
    <definedName name="Pre.Gas.Cap5.Prov.Anio1">M_Presupuesto!$L$18</definedName>
    <definedName name="Pre.Gas.Cap5.Prov.Anio2">M_Presupuesto!$K$18</definedName>
    <definedName name="Pre.Gas.Cap5.Prov.Anio3">M_Presupuesto!$J$18</definedName>
    <definedName name="Pre.Gas.Cap5.Rango.Anio1">M_Presupuesto!$O$18</definedName>
    <definedName name="Pre.Gas.Cap5.Rango.Anio2">M_Presupuesto!$N$18</definedName>
    <definedName name="Pre.Gas.Cap5.Rango.Anio3">M_Presupuesto!$M$18</definedName>
    <definedName name="Pre.Gas.Cap6.Cod">M_Presupuesto!$E$19</definedName>
    <definedName name="Pre.Gas.Cap6.Desc">M_Presupuesto!$F$19</definedName>
    <definedName name="Pre.Gas.Cap6.Est.Anio1">M_Presupuesto!$R$19</definedName>
    <definedName name="Pre.Gas.Cap6.Est.Anio2">M_Presupuesto!$Q$19</definedName>
    <definedName name="Pre.Gas.Cap6.Est.Anio3">M_Presupuesto!$P$19</definedName>
    <definedName name="Pre.Gas.Cap6.Mun.Anio1">M_Presupuesto!$I$19</definedName>
    <definedName name="Pre.Gas.Cap6.Mun.Anio2">M_Presupuesto!$H$19</definedName>
    <definedName name="Pre.Gas.Cap6.Mun.Anio3">M_Presupuesto!$G$19</definedName>
    <definedName name="Pre.Gas.Cap6.Prov.Anio1">M_Presupuesto!$L$19</definedName>
    <definedName name="Pre.Gas.Cap6.Prov.Anio2">M_Presupuesto!$K$19</definedName>
    <definedName name="Pre.Gas.Cap6.Prov.Anio3">M_Presupuesto!$J$19</definedName>
    <definedName name="Pre.Gas.Cap6.Rango.Anio1">M_Presupuesto!$O$19</definedName>
    <definedName name="Pre.Gas.Cap6.Rango.Anio2">M_Presupuesto!$N$19</definedName>
    <definedName name="Pre.Gas.Cap6.Rango.Anio3">M_Presupuesto!$M$19</definedName>
    <definedName name="Pre.Gas.Cap7.Cod">M_Presupuesto!$E$20</definedName>
    <definedName name="Pre.Gas.Cap7.Desc">M_Presupuesto!$F$20</definedName>
    <definedName name="Pre.Gas.Cap7.Est.Anio1">M_Presupuesto!$R$20</definedName>
    <definedName name="Pre.Gas.Cap7.Est.Anio2">M_Presupuesto!$Q$20</definedName>
    <definedName name="Pre.Gas.Cap7.Est.Anio3">M_Presupuesto!$P$20</definedName>
    <definedName name="Pre.Gas.Cap7.Mun.Anio1">M_Presupuesto!$I$20</definedName>
    <definedName name="Pre.Gas.Cap7.Mun.Anio2">M_Presupuesto!$H$20</definedName>
    <definedName name="Pre.Gas.Cap7.Mun.Anio3">M_Presupuesto!$G$20</definedName>
    <definedName name="Pre.Gas.Cap7.Prov.Anio1">M_Presupuesto!$L$20</definedName>
    <definedName name="Pre.Gas.Cap7.Prov.Anio2">M_Presupuesto!$K$20</definedName>
    <definedName name="Pre.Gas.Cap7.Prov.Anio3">M_Presupuesto!$J$20</definedName>
    <definedName name="Pre.Gas.Cap7.Rango.Anio1">M_Presupuesto!$O$20</definedName>
    <definedName name="Pre.Gas.Cap7.Rango.Anio2">M_Presupuesto!$N$20</definedName>
    <definedName name="Pre.Gas.Cap7.Rango.Anio3">M_Presupuesto!$M$20</definedName>
    <definedName name="Pre.Gas.Cap8.Cod">M_Presupuesto!$E$21</definedName>
    <definedName name="Pre.Gas.Cap8.Desc">M_Presupuesto!$F$21</definedName>
    <definedName name="Pre.Gas.Cap8.Est.Anio1">M_Presupuesto!$R$21</definedName>
    <definedName name="Pre.Gas.Cap8.Est.Anio2">M_Presupuesto!$Q$21</definedName>
    <definedName name="Pre.Gas.Cap8.Est.Anio3">M_Presupuesto!$P$21</definedName>
    <definedName name="Pre.Gas.Cap8.Mun.Anio1">M_Presupuesto!$I$21</definedName>
    <definedName name="Pre.Gas.Cap8.Mun.Anio2">M_Presupuesto!$H$21</definedName>
    <definedName name="Pre.Gas.Cap8.Mun.Anio3">M_Presupuesto!$G$21</definedName>
    <definedName name="Pre.Gas.Cap8.Prov.Anio1">M_Presupuesto!$L$21</definedName>
    <definedName name="Pre.Gas.Cap8.Prov.Anio2">M_Presupuesto!$K$21</definedName>
    <definedName name="Pre.Gas.Cap8.Prov.Anio3">M_Presupuesto!$J$21</definedName>
    <definedName name="Pre.Gas.Cap8.Rango.Anio1">M_Presupuesto!$O$21</definedName>
    <definedName name="Pre.Gas.Cap8.Rango.Anio2">M_Presupuesto!$N$21</definedName>
    <definedName name="Pre.Gas.Cap8.Rango.Anio3">M_Presupuesto!$M$21</definedName>
    <definedName name="Pre.Gas.Cap9.Cod">M_Presupuesto!$E$22</definedName>
    <definedName name="Pre.Gas.Cap9.Desc">M_Presupuesto!$F$22</definedName>
    <definedName name="Pre.Gas.Cap9.Est.Anio1">M_Presupuesto!$R$22</definedName>
    <definedName name="Pre.Gas.Cap9.Est.Anio2">M_Presupuesto!$Q$22</definedName>
    <definedName name="Pre.Gas.Cap9.Est.Anio3">M_Presupuesto!$P$22</definedName>
    <definedName name="Pre.Gas.Cap9.Mun.Anio1">M_Presupuesto!$I$22</definedName>
    <definedName name="Pre.Gas.Cap9.Mun.Anio2">M_Presupuesto!$H$22</definedName>
    <definedName name="Pre.Gas.Cap9.Mun.Anio3">M_Presupuesto!$G$22</definedName>
    <definedName name="Pre.Gas.Cap9.Prov.Anio1">M_Presupuesto!$L$22</definedName>
    <definedName name="Pre.Gas.Cap9.Prov.Anio2">M_Presupuesto!$K$22</definedName>
    <definedName name="Pre.Gas.Cap9.Prov.Anio3">M_Presupuesto!$J$22</definedName>
    <definedName name="Pre.Gas.Cap9.Rango.Anio1">M_Presupuesto!$O$22</definedName>
    <definedName name="Pre.Gas.Cap9.Rango.Anio2">M_Presupuesto!$N$22</definedName>
    <definedName name="Pre.Gas.Cap9.Rango.Anio3">M_Presupuesto!$M$22</definedName>
    <definedName name="Pre.Ing.Cap1.Cod">M_Presupuesto!$E$5</definedName>
    <definedName name="Pre.Ing.Cap1.Desc">M_Presupuesto!$F$5</definedName>
    <definedName name="Pre.Ing.Cap1.Est.Anio1">M_Presupuesto!$R$5</definedName>
    <definedName name="Pre.Ing.Cap1.Est.Anio2">M_Presupuesto!$Q$5</definedName>
    <definedName name="Pre.Ing.Cap1.Est.Anio3">M_Presupuesto!$P$5</definedName>
    <definedName name="Pre.Ing.Cap1.Mun.Anio1">M_Presupuesto!$I$5</definedName>
    <definedName name="Pre.Ing.Cap1.Mun.Anio2">M_Presupuesto!$H$5</definedName>
    <definedName name="Pre.Ing.Cap1.Mun.Anio3">M_Presupuesto!$G$5</definedName>
    <definedName name="Pre.Ing.Cap1.Prov.Anio1">M_Presupuesto!$L$5</definedName>
    <definedName name="Pre.Ing.Cap1.Prov.Anio2">M_Presupuesto!$K$5</definedName>
    <definedName name="Pre.Ing.Cap1.Prov.Anio3">M_Presupuesto!$J$5</definedName>
    <definedName name="Pre.Ing.Cap1.Rango.Anio1">M_Presupuesto!$O$5</definedName>
    <definedName name="Pre.Ing.Cap1.Rango.Anio2">M_Presupuesto!$N$5</definedName>
    <definedName name="Pre.Ing.Cap1.Rango.Anio3">M_Presupuesto!$M$5</definedName>
    <definedName name="Pre.Ing.Cap2.Cod">M_Presupuesto!$E$6</definedName>
    <definedName name="Pre.Ing.Cap2.Desc">M_Presupuesto!$F$6</definedName>
    <definedName name="Pre.Ing.Cap2.Est.Anio1">M_Presupuesto!$R$6</definedName>
    <definedName name="Pre.Ing.Cap2.Est.Anio2">M_Presupuesto!$Q$6</definedName>
    <definedName name="Pre.Ing.Cap2.Est.Anio3">M_Presupuesto!$P$6</definedName>
    <definedName name="Pre.Ing.Cap2.Mun.Anio1">M_Presupuesto!$I$6</definedName>
    <definedName name="Pre.Ing.Cap2.Mun.Anio2">M_Presupuesto!$H$6</definedName>
    <definedName name="Pre.Ing.Cap2.Mun.Anio3">M_Presupuesto!$G$6</definedName>
    <definedName name="Pre.Ing.Cap2.Prov.Anio1">M_Presupuesto!$L$6</definedName>
    <definedName name="Pre.Ing.Cap2.Prov.Anio2">M_Presupuesto!$K$6</definedName>
    <definedName name="Pre.Ing.Cap2.Prov.Anio3">M_Presupuesto!$J$6</definedName>
    <definedName name="Pre.Ing.Cap2.Rango.Anio1">M_Presupuesto!$O$6</definedName>
    <definedName name="Pre.Ing.Cap2.Rango.Anio2">M_Presupuesto!$N$6</definedName>
    <definedName name="Pre.Ing.Cap2.Rango.Anio3">M_Presupuesto!$M$6</definedName>
    <definedName name="Pre.Ing.Cap3.Cod">M_Presupuesto!$E$7</definedName>
    <definedName name="Pre.Ing.Cap3.Desc">M_Presupuesto!$F$7</definedName>
    <definedName name="Pre.Ing.Cap3.Est.Anio1">M_Presupuesto!$R$7</definedName>
    <definedName name="Pre.Ing.Cap3.Est.Anio2">M_Presupuesto!$Q$7</definedName>
    <definedName name="Pre.Ing.Cap3.Est.Anio3">M_Presupuesto!$P$7</definedName>
    <definedName name="Pre.Ing.Cap3.Mun.Anio1">M_Presupuesto!$I$7</definedName>
    <definedName name="Pre.Ing.Cap3.Mun.Anio2">M_Presupuesto!$H$7</definedName>
    <definedName name="Pre.Ing.Cap3.Mun.Anio3">M_Presupuesto!$G$7</definedName>
    <definedName name="Pre.Ing.Cap3.Prov.Anio1">M_Presupuesto!$L$7</definedName>
    <definedName name="Pre.Ing.Cap3.Prov.Anio2">M_Presupuesto!$K$7</definedName>
    <definedName name="Pre.Ing.Cap3.Prov.Anio3">M_Presupuesto!$J$7</definedName>
    <definedName name="Pre.Ing.Cap3.Rango.Anio1">M_Presupuesto!$O$7</definedName>
    <definedName name="Pre.Ing.Cap3.Rango.Anio2">M_Presupuesto!$N$7</definedName>
    <definedName name="Pre.Ing.Cap3.Rango.Anio3">M_Presupuesto!$M$7</definedName>
    <definedName name="Pre.Ing.Cap4.Cod">M_Presupuesto!$E$8</definedName>
    <definedName name="Pre.Ing.Cap4.Desc">M_Presupuesto!$F$8</definedName>
    <definedName name="Pre.Ing.Cap4.Est.Anio1">M_Presupuesto!$R$8</definedName>
    <definedName name="Pre.Ing.Cap4.Est.Anio2">M_Presupuesto!$Q$8</definedName>
    <definedName name="Pre.Ing.Cap4.Est.Anio3">M_Presupuesto!$P$8</definedName>
    <definedName name="Pre.Ing.Cap4.Mun.Anio1">M_Presupuesto!$I$8</definedName>
    <definedName name="Pre.Ing.Cap4.Mun.Anio2">M_Presupuesto!$H$8</definedName>
    <definedName name="Pre.Ing.Cap4.Mun.Anio3">M_Presupuesto!$G$8</definedName>
    <definedName name="Pre.Ing.Cap4.Prov.Anio1">M_Presupuesto!$L$8</definedName>
    <definedName name="Pre.Ing.Cap4.Prov.Anio2">M_Presupuesto!$K$8</definedName>
    <definedName name="Pre.Ing.Cap4.Prov.Anio3">M_Presupuesto!$J$8</definedName>
    <definedName name="Pre.Ing.Cap4.Rango.Anio1">M_Presupuesto!$O$8</definedName>
    <definedName name="Pre.Ing.Cap4.Rango.Anio2">M_Presupuesto!$N$8</definedName>
    <definedName name="Pre.Ing.Cap4.Rango.Anio3">M_Presupuesto!$M$8</definedName>
    <definedName name="Pre.Ing.Cap5.Cod">M_Presupuesto!$E$9</definedName>
    <definedName name="Pre.Ing.Cap5.Desc">M_Presupuesto!$F$9</definedName>
    <definedName name="Pre.Ing.Cap5.Est.Anio1">M_Presupuesto!$R$9</definedName>
    <definedName name="Pre.Ing.Cap5.Est.Anio2">M_Presupuesto!$Q$9</definedName>
    <definedName name="Pre.Ing.Cap5.Est.Anio3">M_Presupuesto!$P$9</definedName>
    <definedName name="Pre.Ing.Cap5.Mun.Anio1">M_Presupuesto!$I$9</definedName>
    <definedName name="Pre.Ing.Cap5.Mun.Anio2">M_Presupuesto!$H$9</definedName>
    <definedName name="Pre.Ing.Cap5.Mun.Anio3">M_Presupuesto!$G$9</definedName>
    <definedName name="Pre.Ing.Cap5.Prov.Anio1">M_Presupuesto!$L$9</definedName>
    <definedName name="Pre.Ing.Cap5.Prov.Anio2">M_Presupuesto!$K$9</definedName>
    <definedName name="Pre.Ing.Cap5.Prov.Anio3">M_Presupuesto!$J$9</definedName>
    <definedName name="Pre.Ing.Cap5.Rango.Anio1">M_Presupuesto!$O$9</definedName>
    <definedName name="Pre.Ing.Cap5.Rango.Anio2">M_Presupuesto!$N$9</definedName>
    <definedName name="Pre.Ing.Cap5.Rango.Anio3">M_Presupuesto!$M$9</definedName>
    <definedName name="Pre.Ing.Cap6.Cod">M_Presupuesto!$E$10</definedName>
    <definedName name="Pre.Ing.Cap6.Desc">M_Presupuesto!$F$10</definedName>
    <definedName name="Pre.Ing.Cap6.Est.Anio1">M_Presupuesto!$R$10</definedName>
    <definedName name="Pre.Ing.Cap6.Est.Anio2">M_Presupuesto!$Q$10</definedName>
    <definedName name="Pre.Ing.Cap6.Est.Anio3">M_Presupuesto!$P$10</definedName>
    <definedName name="Pre.Ing.Cap6.Mun.Anio1">M_Presupuesto!$I$10</definedName>
    <definedName name="Pre.Ing.Cap6.Mun.Anio2">M_Presupuesto!$H$10</definedName>
    <definedName name="Pre.Ing.Cap6.Mun.Anio3">M_Presupuesto!$G$10</definedName>
    <definedName name="Pre.Ing.Cap6.Prov.Anio1">M_Presupuesto!$L$10</definedName>
    <definedName name="Pre.Ing.Cap6.Prov.Anio2">M_Presupuesto!$K$10</definedName>
    <definedName name="Pre.Ing.Cap6.Prov.Anio3">M_Presupuesto!$J$10</definedName>
    <definedName name="Pre.Ing.Cap6.Rango.Anio1">M_Presupuesto!$O$10</definedName>
    <definedName name="Pre.Ing.Cap6.Rango.Anio2">M_Presupuesto!$N$10</definedName>
    <definedName name="Pre.Ing.Cap6.Rango.Anio3">M_Presupuesto!$M$10</definedName>
    <definedName name="Pre.Ing.Cap7.Cod">M_Presupuesto!$E$11</definedName>
    <definedName name="Pre.Ing.Cap7.Desc">M_Presupuesto!$F$11</definedName>
    <definedName name="Pre.Ing.Cap7.Est.Anio1">M_Presupuesto!$R$11</definedName>
    <definedName name="Pre.Ing.Cap7.Est.Anio2">M_Presupuesto!$Q$11</definedName>
    <definedName name="Pre.Ing.Cap7.Est.Anio3">M_Presupuesto!$P$11</definedName>
    <definedName name="Pre.Ing.Cap7.Mun.Anio1">M_Presupuesto!$I$11</definedName>
    <definedName name="Pre.Ing.Cap7.Mun.Anio2">M_Presupuesto!$H$11</definedName>
    <definedName name="Pre.Ing.Cap7.Mun.Anio3">M_Presupuesto!$G$11</definedName>
    <definedName name="Pre.Ing.Cap7.Prov.Anio1">M_Presupuesto!$L$11</definedName>
    <definedName name="Pre.Ing.Cap7.Prov.Anio2">M_Presupuesto!$K$11</definedName>
    <definedName name="Pre.Ing.Cap7.Prov.Anio3">M_Presupuesto!$J$11</definedName>
    <definedName name="Pre.Ing.Cap7.Rango.Anio1">M_Presupuesto!$O$11</definedName>
    <definedName name="Pre.Ing.Cap7.Rango.Anio2">M_Presupuesto!$N$11</definedName>
    <definedName name="Pre.Ing.Cap7.Rango.Anio3">M_Presupuesto!$M$11</definedName>
    <definedName name="Pre.Ing.Cap8.Cod">M_Presupuesto!$E$12</definedName>
    <definedName name="Pre.Ing.Cap8.Desc">M_Presupuesto!$F$12</definedName>
    <definedName name="Pre.Ing.Cap8.Est.Anio1">M_Presupuesto!$R$12</definedName>
    <definedName name="Pre.Ing.Cap8.Est.Anio2">M_Presupuesto!$Q$12</definedName>
    <definedName name="Pre.Ing.Cap8.Est.Anio3">M_Presupuesto!$P$12</definedName>
    <definedName name="Pre.Ing.Cap8.Mun.Anio1">M_Presupuesto!$I$12</definedName>
    <definedName name="Pre.Ing.Cap8.Mun.Anio2">M_Presupuesto!$H$12</definedName>
    <definedName name="Pre.Ing.Cap8.Mun.Anio3">M_Presupuesto!$G$12</definedName>
    <definedName name="Pre.Ing.Cap8.Prov.Anio1">M_Presupuesto!$L$12</definedName>
    <definedName name="Pre.Ing.Cap8.Prov.Anio2">M_Presupuesto!$K$12</definedName>
    <definedName name="Pre.Ing.Cap8.Prov.Anio3">M_Presupuesto!$J$12</definedName>
    <definedName name="Pre.Ing.Cap8.Rango.Anio1">M_Presupuesto!$O$12</definedName>
    <definedName name="Pre.Ing.Cap8.Rango.Anio2">M_Presupuesto!$N$12</definedName>
    <definedName name="Pre.Ing.Cap8.Rango.Anio3">M_Presupuesto!$M$12</definedName>
    <definedName name="Pre.Ing.Cap9.Cod">M_Presupuesto!$E$13</definedName>
    <definedName name="Pre.Ing.Cap9.Desc">M_Presupuesto!$F$13</definedName>
    <definedName name="Pre.Ing.Cap9.Est.Anio1">M_Presupuesto!$R$13</definedName>
    <definedName name="Pre.Ing.Cap9.Est.Anio2">M_Presupuesto!$Q$13</definedName>
    <definedName name="Pre.Ing.Cap9.Est.Anio3">M_Presupuesto!$P$13</definedName>
    <definedName name="Pre.Ing.Cap9.Mun.Anio1">M_Presupuesto!$I$13</definedName>
    <definedName name="Pre.Ing.Cap9.Mun.Anio2">M_Presupuesto!$H$13</definedName>
    <definedName name="Pre.Ing.Cap9.Mun.Anio3">M_Presupuesto!$G$13</definedName>
    <definedName name="Pre.Ing.Cap9.Prov.Anio1">M_Presupuesto!$L$13</definedName>
    <definedName name="Pre.Ing.Cap9.Prov.Anio2">M_Presupuesto!$K$13</definedName>
    <definedName name="Pre.Ing.Cap9.Prov.Anio3">M_Presupuesto!$J$13</definedName>
    <definedName name="Pre.Ing.Cap9.Rango.Anio1">M_Presupuesto!$O$13</definedName>
    <definedName name="Pre.Ing.Cap9.Rango.Anio2">M_Presupuesto!$N$13</definedName>
    <definedName name="Pre.Ing.Cap9.Rango.Anio3">M_Presupuesto!$M$13</definedName>
  </definedNames>
  <calcPr fullCalcOnLoad="1"/>
</workbook>
</file>

<file path=xl/calcChain.xml><?xml version="1.0" encoding="utf-8"?>
<calcChain xmlns="http://schemas.openxmlformats.org/spreadsheetml/2006/main">
  <c r="E31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<sst xmlns="http://schemas.openxmlformats.org/spreadsheetml/2006/main" count="200" uniqueCount="106">
  <si>
    <t>Cap.</t>
  </si>
  <si>
    <t>Denominación</t>
  </si>
  <si>
    <t>PI</t>
  </si>
  <si>
    <t>DRN</t>
  </si>
  <si>
    <t>%</t>
  </si>
  <si>
    <t>1</t>
  </si>
  <si>
    <t>Impuestos Directos</t>
  </si>
  <si>
    <t>2</t>
  </si>
  <si>
    <t>Impuestos Indirectos</t>
  </si>
  <si>
    <t>3</t>
  </si>
  <si>
    <t>Tasas y Otros Ingresos</t>
  </si>
  <si>
    <t>4</t>
  </si>
  <si>
    <t>Transferencias Corrientes</t>
  </si>
  <si>
    <t>5</t>
  </si>
  <si>
    <t>Ingresos Patrimoniales</t>
  </si>
  <si>
    <t>6</t>
  </si>
  <si>
    <t>Enajenación de Inversiones Reales</t>
  </si>
  <si>
    <t>7</t>
  </si>
  <si>
    <t>Transferencias de Capital</t>
  </si>
  <si>
    <t>8</t>
  </si>
  <si>
    <t>Activos Financieros</t>
  </si>
  <si>
    <t>9</t>
  </si>
  <si>
    <t>Pasivos Financieros</t>
  </si>
  <si>
    <t>TOTALES</t>
  </si>
  <si>
    <t>GRADO DE EJECUCIÓN DEL PRESUPUESTO DE INGRESOS POR CAPÍTULOS</t>
  </si>
  <si>
    <t>Cap.1</t>
  </si>
  <si>
    <t>Cap.2</t>
  </si>
  <si>
    <t>Cap.3</t>
  </si>
  <si>
    <t>Cap.4</t>
  </si>
  <si>
    <t>Cap.5</t>
  </si>
  <si>
    <t>Cap.6</t>
  </si>
  <si>
    <t>Cap.7</t>
  </si>
  <si>
    <t>Cap.8</t>
  </si>
  <si>
    <t>Cap.9</t>
  </si>
  <si>
    <t>Fuente: Ministerio de Hacienda.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</si>
  <si>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</si>
  <si>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</si>
  <si>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</si>
  <si>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</si>
  <si>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</si>
  <si>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</si>
  <si>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</si>
  <si>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compara los Derechos Reconocidos Netos de la Liquidación del Presupuesto con las Previsiones Definitivas por capítulos que se habían estimado para dicho ejercicio._x000d_
_x000d_
Si los DRN son superiores a lo que se había presupuestado, el indicador nos muestra un grado de ejecución del capítulo por encima de lo previsto._x000d_
_x000d_
Por el contrario, si los DRN son inferiores a lo que se había presupuestado, nos encontraríamos ante una previsión de ingresos al alza._x000d_
_x000d_
Gráficamente se analiza el del grado de ejecución de cada capítulo durante los últimos tres años.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</si>
  <si>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</si>
  <si>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</si>
  <si>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</si>
  <si>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</si>
  <si>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</si>
  <si>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</si>
  <si>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</si>
  <si>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</si>
  <si>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III  GASTOS FINANCIEROS</t>
  </si>
  <si>
    <t>Año 1</t>
  </si>
  <si>
    <t>CAP. II  GASTOS EN BIENES CORRIENTES Y SERVICIOS</t>
  </si>
  <si>
    <t>Año 2</t>
  </si>
  <si>
    <t>CAP. I GASTOS DE PERSONAL</t>
  </si>
  <si>
    <t>Año 3</t>
  </si>
  <si>
    <t xml:space="preserve"> &gt; 50.000 y &lt;= 250.000</t>
  </si>
  <si>
    <t>Nombre Provincia</t>
  </si>
  <si>
    <t>Madrid</t>
  </si>
  <si>
    <t>Nombre Comunidad</t>
  </si>
  <si>
    <t>CAP. VII TRANSFERENCIAS DE CAPITAL</t>
  </si>
  <si>
    <t>Ayuntamiento de Las Rozas de Madrid</t>
  </si>
  <si>
    <t>Informado Liquidación</t>
  </si>
  <si>
    <t>Rozas de Madrid (Las)</t>
  </si>
  <si>
    <t>Censo Inmuebles</t>
  </si>
  <si>
    <t>C. de Madrid</t>
  </si>
  <si>
    <t>Rango de Población</t>
  </si>
  <si>
    <t>CAP. III TASAS Y OTROS INGRESOS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</si>
  <si>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</si>
  <si>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</si>
  <si>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</si>
  <si>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</si>
  <si>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</si>
  <si>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</si>
  <si>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CAP. VIII  ACTIVOS FINANCIEROS</t>
  </si>
  <si>
    <t>CAP. VII  TRANSFERENCIAS DE CAPITAL</t>
  </si>
  <si>
    <t>CAP. VI  INVERSIONES REALES</t>
  </si>
  <si>
    <t>CAP. V FONDO DE CONTINGENCIA Y OTROS IMPREVISTOS</t>
  </si>
  <si>
    <t>CAP. IV  TRANSFERENCIAS CORRIENTES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</si>
  <si>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</si>
  <si>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</si>
  <si>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</si>
  <si>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</si>
  <si>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</si>
  <si>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</si>
  <si>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</si>
  <si>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</si>
  <si>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</si>
  <si>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</si>
  <si>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</si>
  <si>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</si>
  <si>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</si>
  <si>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</si>
  <si>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</si>
  <si>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</si>
  <si>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</si>
  <si>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</si>
  <si>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</si>
  <si>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Presupuesto Ingresos</t>
  </si>
  <si>
    <t>Informado Presupuesto</t>
  </si>
  <si>
    <t>Presupuesto Gastos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</si>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</sst>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34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sz val="11"/>
      <color rgb="FF3F3F3F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4" tint="-0.49979999661445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46000277996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08B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1" applyNumberFormat="0" applyAlignment="0" applyProtection="0"/>
    <xf numFmtId="0" fontId="17" fillId="7" borderId="2" applyNumberFormat="0" applyFont="0" applyAlignment="0" applyProtection="0"/>
    <xf numFmtId="0" fontId="23" fillId="6" borderId="3" applyNumberFormat="0" applyAlignment="0" applyProtection="0"/>
    <xf numFmtId="0" fontId="21" fillId="8" borderId="0" applyNumberFormat="0" applyBorder="0" applyAlignment="0" applyProtection="0"/>
    <xf numFmtId="0" fontId="12" fillId="0" borderId="0">
      <alignment/>
      <protection/>
    </xf>
    <xf numFmtId="177" fontId="12" fillId="0" borderId="0">
      <alignment/>
      <protection/>
    </xf>
    <xf numFmtId="0" fontId="9" fillId="9" borderId="4">
      <alignment horizontal="center"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Font="1"/>
    <xf numFmtId="0" fontId="26" fillId="10" borderId="5" xfId="20" applyFill="1" applyBorder="1" applyAlignment="1">
      <alignment horizontal="center" vertical="center"/>
    </xf>
    <xf numFmtId="0" fontId="26" fillId="10" borderId="6" xfId="20" applyFill="1" applyBorder="1" applyAlignment="1">
      <alignment horizontal="center" vertical="center"/>
    </xf>
    <xf numFmtId="0" fontId="26" fillId="10" borderId="7" xfId="20" applyFill="1" applyBorder="1" applyAlignment="1">
      <alignment horizontal="center" vertical="center"/>
    </xf>
    <xf numFmtId="0" fontId="26" fillId="10" borderId="8" xfId="20" applyFill="1" applyBorder="1" applyAlignment="1">
      <alignment horizontal="center"/>
    </xf>
    <xf numFmtId="0" fontId="26" fillId="10" borderId="9" xfId="20" applyFill="1" applyBorder="1" applyAlignment="1">
      <alignment horizontal="center"/>
    </xf>
    <xf numFmtId="0" fontId="26" fillId="3" borderId="8" xfId="21" applyBorder="1" applyAlignment="1">
      <alignment horizontal="center"/>
    </xf>
    <xf numFmtId="0" fontId="26" fillId="3" borderId="9" xfId="21" applyBorder="1" applyAlignment="1">
      <alignment horizontal="center"/>
    </xf>
    <xf numFmtId="0" fontId="26" fillId="4" borderId="8" xfId="22" applyBorder="1" applyAlignment="1">
      <alignment horizontal="center"/>
    </xf>
    <xf numFmtId="0" fontId="26" fillId="4" borderId="9" xfId="22" applyBorder="1" applyAlignment="1">
      <alignment horizontal="center"/>
    </xf>
    <xf numFmtId="0" fontId="26" fillId="11" borderId="8" xfId="23" applyFill="1" applyBorder="1" applyAlignment="1">
      <alignment horizontal="center"/>
    </xf>
    <xf numFmtId="0" fontId="26" fillId="11" borderId="9" xfId="23" applyFill="1" applyBorder="1" applyAlignment="1">
      <alignment horizontal="center"/>
    </xf>
    <xf numFmtId="0" fontId="26" fillId="10" borderId="10" xfId="20" applyFill="1" applyBorder="1" applyAlignment="1">
      <alignment horizontal="center" vertical="center"/>
    </xf>
    <xf numFmtId="0" fontId="26" fillId="10" borderId="11" xfId="20" applyFill="1" applyBorder="1" applyAlignment="1">
      <alignment horizontal="center" vertical="center"/>
    </xf>
    <xf numFmtId="0" fontId="17" fillId="0" borderId="0" xfId="0" applyFont="1" applyBorder="1"/>
    <xf numFmtId="0" fontId="17" fillId="0" borderId="12" xfId="0" applyFont="1" applyBorder="1"/>
    <xf numFmtId="0" fontId="26" fillId="10" borderId="13" xfId="20" applyFill="1" applyBorder="1" applyAlignment="1">
      <alignment horizontal="center" vertical="center"/>
    </xf>
    <xf numFmtId="0" fontId="14" fillId="6" borderId="14" xfId="24" applyFont="1" applyBorder="1"/>
    <xf numFmtId="0" fontId="14" fillId="6" borderId="15" xfId="24" applyFont="1" applyBorder="1"/>
    <xf numFmtId="0" fontId="24" fillId="7" borderId="16" xfId="25" applyFont="1" applyBorder="1"/>
    <xf numFmtId="0" fontId="22" fillId="6" borderId="17" xfId="26" applyFont="1" applyBorder="1"/>
    <xf numFmtId="0" fontId="22" fillId="6" borderId="18" xfId="26" applyFont="1" applyBorder="1"/>
    <xf numFmtId="3" fontId="22" fillId="6" borderId="19" xfId="26" applyNumberFormat="1" applyFont="1" applyBorder="1"/>
    <xf numFmtId="3" fontId="22" fillId="6" borderId="20" xfId="26" applyNumberFormat="1" applyFont="1" applyBorder="1"/>
    <xf numFmtId="3" fontId="22" fillId="6" borderId="21" xfId="26" applyNumberFormat="1" applyFont="1" applyBorder="1"/>
    <xf numFmtId="0" fontId="14" fillId="6" borderId="22" xfId="24" applyFont="1" applyBorder="1"/>
    <xf numFmtId="0" fontId="14" fillId="6" borderId="23" xfId="24" applyFont="1" applyBorder="1"/>
    <xf numFmtId="0" fontId="22" fillId="6" borderId="24" xfId="26" applyFont="1" applyBorder="1"/>
    <xf numFmtId="3" fontId="22" fillId="6" borderId="25" xfId="26" applyNumberFormat="1" applyFont="1" applyBorder="1"/>
    <xf numFmtId="3" fontId="22" fillId="6" borderId="26" xfId="26" applyNumberFormat="1" applyFont="1" applyBorder="1"/>
    <xf numFmtId="3" fontId="22" fillId="6" borderId="27" xfId="26" applyNumberFormat="1" applyFont="1" applyBorder="1"/>
    <xf numFmtId="0" fontId="20" fillId="6" borderId="17" xfId="26" applyFont="1" applyBorder="1"/>
    <xf numFmtId="0" fontId="20" fillId="6" borderId="18" xfId="26" applyFont="1" applyBorder="1"/>
    <xf numFmtId="4" fontId="20" fillId="6" borderId="19" xfId="26" applyNumberFormat="1" applyFont="1" applyBorder="1"/>
    <xf numFmtId="4" fontId="20" fillId="6" borderId="20" xfId="26" applyNumberFormat="1" applyFont="1" applyBorder="1"/>
    <xf numFmtId="4" fontId="20" fillId="6" borderId="21" xfId="26" applyNumberFormat="1" applyFont="1" applyBorder="1"/>
    <xf numFmtId="0" fontId="20" fillId="6" borderId="28" xfId="26" applyFont="1" applyBorder="1"/>
    <xf numFmtId="4" fontId="20" fillId="6" borderId="29" xfId="26" applyNumberFormat="1" applyFont="1" applyBorder="1"/>
    <xf numFmtId="4" fontId="20" fillId="6" borderId="3" xfId="26" applyNumberFormat="1" applyFont="1"/>
    <xf numFmtId="4" fontId="20" fillId="6" borderId="30" xfId="26" applyNumberFormat="1" applyFont="1" applyBorder="1"/>
    <xf numFmtId="0" fontId="14" fillId="6" borderId="31" xfId="24" applyFont="1" applyBorder="1"/>
    <xf numFmtId="0" fontId="14" fillId="6" borderId="32" xfId="24" applyFont="1" applyBorder="1"/>
    <xf numFmtId="14" fontId="14" fillId="6" borderId="31" xfId="24" applyNumberFormat="1" applyFont="1" applyBorder="1"/>
    <xf numFmtId="0" fontId="14" fillId="6" borderId="33" xfId="24" applyFont="1" applyBorder="1"/>
    <xf numFmtId="0" fontId="14" fillId="6" borderId="34" xfId="24" applyFont="1" applyBorder="1"/>
    <xf numFmtId="0" fontId="14" fillId="6" borderId="35" xfId="24" applyFont="1" applyBorder="1"/>
    <xf numFmtId="0" fontId="20" fillId="6" borderId="36" xfId="26" applyFont="1" applyBorder="1"/>
    <xf numFmtId="0" fontId="20" fillId="6" borderId="24" xfId="26" applyFont="1" applyBorder="1"/>
    <xf numFmtId="4" fontId="20" fillId="6" borderId="25" xfId="26" applyNumberFormat="1" applyFont="1" applyBorder="1"/>
    <xf numFmtId="4" fontId="20" fillId="6" borderId="26" xfId="26" applyNumberFormat="1" applyFont="1" applyBorder="1"/>
    <xf numFmtId="4" fontId="20" fillId="6" borderId="27" xfId="26" applyNumberFormat="1" applyFont="1" applyBorder="1"/>
    <xf numFmtId="0" fontId="17" fillId="0" borderId="0" xfId="0" applyFont="1"/>
    <xf numFmtId="4" fontId="21" fillId="8" borderId="29" xfId="27" applyNumberFormat="1" applyFont="1" applyBorder="1"/>
    <xf numFmtId="4" fontId="21" fillId="8" borderId="3" xfId="27" applyNumberFormat="1" applyFont="1" applyBorder="1"/>
    <xf numFmtId="4" fontId="21" fillId="8" borderId="30" xfId="27" applyNumberFormat="1" applyFont="1" applyBorder="1"/>
    <xf numFmtId="0" fontId="20" fillId="6" borderId="37" xfId="26" applyFont="1" applyBorder="1"/>
    <xf numFmtId="0" fontId="19" fillId="6" borderId="37" xfId="26" applyFont="1" applyBorder="1"/>
    <xf numFmtId="4" fontId="19" fillId="6" borderId="38" xfId="26" applyNumberFormat="1" applyFont="1" applyBorder="1"/>
    <xf numFmtId="4" fontId="19" fillId="6" borderId="39" xfId="26" applyNumberFormat="1" applyFont="1" applyBorder="1"/>
    <xf numFmtId="4" fontId="19" fillId="6" borderId="40" xfId="26" applyNumberFormat="1" applyFont="1" applyBorder="1"/>
    <xf numFmtId="0" fontId="18" fillId="6" borderId="17" xfId="26" applyFont="1" applyBorder="1"/>
    <xf numFmtId="0" fontId="18" fillId="6" borderId="18" xfId="26" applyFont="1" applyBorder="1"/>
    <xf numFmtId="4" fontId="18" fillId="6" borderId="19" xfId="26" applyNumberFormat="1" applyFont="1" applyBorder="1"/>
    <xf numFmtId="4" fontId="18" fillId="6" borderId="20" xfId="26" applyNumberFormat="1" applyFont="1" applyBorder="1"/>
    <xf numFmtId="4" fontId="18" fillId="6" borderId="21" xfId="26" applyNumberFormat="1" applyFont="1" applyBorder="1"/>
    <xf numFmtId="0" fontId="18" fillId="6" borderId="28" xfId="26" applyFont="1" applyBorder="1" applyAlignment="1">
      <alignment horizontal="left" indent="1"/>
    </xf>
    <xf numFmtId="4" fontId="18" fillId="6" borderId="29" xfId="26" applyNumberFormat="1" applyFont="1" applyBorder="1"/>
    <xf numFmtId="4" fontId="18" fillId="6" borderId="3" xfId="26" applyNumberFormat="1" applyFont="1"/>
    <xf numFmtId="4" fontId="18" fillId="6" borderId="30" xfId="26" applyNumberFormat="1" applyFont="1" applyBorder="1"/>
    <xf numFmtId="0" fontId="18" fillId="6" borderId="28" xfId="26" applyFont="1" applyBorder="1"/>
    <xf numFmtId="0" fontId="18" fillId="6" borderId="28" xfId="26" applyFont="1" applyBorder="1" applyAlignment="1">
      <alignment wrapText="1"/>
    </xf>
    <xf numFmtId="0" fontId="18" fillId="6" borderId="24" xfId="26" applyFont="1" applyBorder="1"/>
    <xf numFmtId="4" fontId="18" fillId="6" borderId="25" xfId="26" applyNumberFormat="1" applyFont="1" applyBorder="1"/>
    <xf numFmtId="4" fontId="18" fillId="6" borderId="26" xfId="26" applyNumberFormat="1" applyFont="1" applyBorder="1"/>
    <xf numFmtId="4" fontId="18" fillId="6" borderId="27" xfId="26" applyNumberFormat="1" applyFont="1" applyBorder="1"/>
    <xf numFmtId="0" fontId="17" fillId="0" borderId="41" xfId="0" applyFont="1" applyBorder="1"/>
    <xf numFmtId="0" fontId="16" fillId="6" borderId="17" xfId="26" applyFont="1" applyBorder="1"/>
    <xf numFmtId="0" fontId="16" fillId="6" borderId="18" xfId="26" applyFont="1" applyBorder="1"/>
    <xf numFmtId="3" fontId="16" fillId="6" borderId="19" xfId="26" applyNumberFormat="1" applyFont="1" applyBorder="1"/>
    <xf numFmtId="3" fontId="16" fillId="6" borderId="20" xfId="26" applyNumberFormat="1" applyFont="1" applyBorder="1"/>
    <xf numFmtId="3" fontId="16" fillId="6" borderId="21" xfId="26" applyNumberFormat="1" applyFont="1" applyBorder="1"/>
    <xf numFmtId="0" fontId="16" fillId="6" borderId="24" xfId="26" applyFont="1" applyBorder="1"/>
    <xf numFmtId="3" fontId="16" fillId="6" borderId="25" xfId="26" applyNumberFormat="1" applyFont="1" applyBorder="1"/>
    <xf numFmtId="3" fontId="16" fillId="6" borderId="26" xfId="26" applyNumberFormat="1" applyFont="1" applyBorder="1"/>
    <xf numFmtId="3" fontId="16" fillId="6" borderId="27" xfId="26" applyNumberFormat="1" applyFont="1" applyBorder="1"/>
    <xf numFmtId="0" fontId="15" fillId="0" borderId="0" xfId="0" applyFont="1"/>
    <xf numFmtId="14" fontId="14" fillId="6" borderId="23" xfId="24" applyNumberFormat="1" applyFont="1" applyBorder="1"/>
    <xf numFmtId="49" fontId="0" fillId="0" borderId="0" xfId="0" applyNumberFormat="1" applyFont="1"/>
    <xf numFmtId="0" fontId="13" fillId="12" borderId="42" xfId="28" applyFont="1" applyFill="1" applyBorder="1" applyAlignment="1">
      <alignment horizontal="center" vertical="center"/>
      <protection/>
    </xf>
    <xf numFmtId="0" fontId="13" fillId="12" borderId="43" xfId="28" applyFont="1" applyFill="1" applyBorder="1" applyAlignment="1">
      <alignment horizontal="center" vertical="center"/>
      <protection/>
    </xf>
    <xf numFmtId="0" fontId="13" fillId="12" borderId="44" xfId="28" applyFont="1" applyFill="1" applyBorder="1" applyAlignment="1">
      <alignment horizontal="center" vertical="center"/>
      <protection/>
    </xf>
    <xf numFmtId="0" fontId="13" fillId="12" borderId="45" xfId="28" applyFont="1" applyFill="1" applyBorder="1" applyAlignment="1">
      <alignment horizontal="center" vertical="center"/>
      <protection/>
    </xf>
    <xf numFmtId="0" fontId="11" fillId="13" borderId="42" xfId="28" applyFont="1" applyFill="1" applyBorder="1" applyAlignment="1">
      <alignment horizontal="center" vertical="center"/>
      <protection/>
    </xf>
    <xf numFmtId="0" fontId="11" fillId="13" borderId="42" xfId="28" applyFont="1" applyFill="1" applyBorder="1" applyAlignment="1">
      <alignment horizontal="left" vertical="center"/>
      <protection/>
    </xf>
    <xf numFmtId="3" fontId="10" fillId="13" borderId="42" xfId="29" applyNumberFormat="1" applyFont="1" applyFill="1" applyBorder="1" applyAlignment="1">
      <alignment horizontal="center" vertical="center"/>
      <protection/>
    </xf>
    <xf numFmtId="0" fontId="10" fillId="13" borderId="42" xfId="28" applyFont="1" applyFill="1" applyBorder="1" applyAlignment="1">
      <alignment horizontal="center" vertical="center"/>
      <protection/>
    </xf>
    <xf numFmtId="0" fontId="10" fillId="14" borderId="42" xfId="28" applyFont="1" applyFill="1" applyBorder="1" applyAlignment="1">
      <alignment horizontal="center" vertical="center"/>
      <protection/>
    </xf>
    <xf numFmtId="0" fontId="11" fillId="14" borderId="42" xfId="28" applyFont="1" applyFill="1" applyBorder="1" applyAlignment="1">
      <alignment horizontal="left" vertical="center"/>
      <protection/>
    </xf>
    <xf numFmtId="4" fontId="10" fillId="14" borderId="42" xfId="29" applyNumberFormat="1" applyFont="1" applyFill="1" applyBorder="1" applyAlignment="1">
      <alignment horizontal="center" vertical="center"/>
      <protection/>
    </xf>
    <xf numFmtId="9" fontId="8" fillId="6" borderId="42" xfId="30" applyNumberFormat="1" applyFont="1" applyFill="1" applyBorder="1" applyAlignment="1">
      <alignment horizontal="center" vertical="center"/>
      <protection/>
    </xf>
    <xf numFmtId="0" fontId="7" fillId="14" borderId="42" xfId="28" applyFont="1" applyFill="1" applyBorder="1" applyAlignment="1">
      <alignment horizontal="left" vertical="center"/>
      <protection/>
    </xf>
    <xf numFmtId="4" fontId="6" fillId="14" borderId="42" xfId="29" applyNumberFormat="1" applyFont="1" applyFill="1" applyBorder="1" applyAlignment="1">
      <alignment horizontal="center" vertical="center"/>
      <protection/>
    </xf>
    <xf numFmtId="9" fontId="5" fillId="6" borderId="42" xfId="30" applyNumberFormat="1" applyFont="1" applyFill="1" applyBorder="1" applyAlignment="1">
      <alignment horizontal="center" vertical="center"/>
      <protection/>
    </xf>
    <xf numFmtId="0" fontId="2" fillId="0" borderId="0" xfId="0" applyFont="1"/>
    <xf numFmtId="0" fontId="0" fillId="0" borderId="0" xfId="0" applyFont="1"/>
    <xf numFmtId="0" fontId="4" fillId="0" borderId="46" xfId="0" applyFont="1" applyBorder="1" applyAlignment="1">
      <alignment horizontal="left"/>
    </xf>
    <xf numFmtId="0" fontId="3" fillId="0" borderId="0" xfId="0" applyFont="1"/>
    <xf numFmtId="9" fontId="3" fillId="0" borderId="0" xfId="0" applyNumberFormat="1" applyFont="1"/>
    <xf numFmtId="9" fontId="3" fillId="0" borderId="0" xfId="31" applyFont="1"/>
    <xf numFmtId="0" fontId="2" fillId="0" borderId="0" xfId="0" applyFont="1" applyAlignment="1">
      <alignment horizontal="left"/>
    </xf>
    <xf numFmtId="0" fontId="31" fillId="0" borderId="47" xfId="0" applyFont="1" applyBorder="1" applyAlignment="1">
      <alignment/>
    </xf>
    <xf numFmtId="0" fontId="30" fillId="0" borderId="0" xfId="0" applyFont="1"/>
    <xf numFmtId="0" fontId="29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48" xfId="0" applyFont="1" applyBorder="1" applyAlignment="1">
      <alignment wrapText="1"/>
    </xf>
    <xf numFmtId="0" fontId="29" fillId="0" borderId="49" xfId="0" applyFont="1" applyBorder="1" applyAlignment="1">
      <alignment/>
    </xf>
    <xf numFmtId="0" fontId="0" fillId="0" borderId="48" xfId="0" applyFont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Moneda_Informe" xfId="29"/>
    <cellStyle name="Porcentaje_Informe" xfId="30"/>
    <cellStyle name="Porcentaj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Informe!$C$22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8B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Informe!$B$23:$B$31</c:f>
              <c:strCache/>
            </c:strRef>
          </c:cat>
          <c:val>
            <c:numRef>
              <c:f>Informe!$C$23:$C$31</c:f>
              <c:numCache/>
            </c:numRef>
          </c:val>
        </c:ser>
        <c:ser>
          <c:idx val="1"/>
          <c:order val="1"/>
          <c:tx>
            <c:strRef>
              <c:f>Informe!$D$22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765A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Informe!$B$23:$B$31</c:f>
              <c:strCache/>
            </c:strRef>
          </c:cat>
          <c:val>
            <c:numRef>
              <c:f>Informe!$D$23:$D$31</c:f>
              <c:numCache/>
            </c:numRef>
          </c:val>
        </c:ser>
        <c:ser>
          <c:idx val="2"/>
          <c:order val="2"/>
          <c:tx>
            <c:strRef>
              <c:f>Informe!$E$22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9FFDB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Informe!$B$23:$B$31</c:f>
              <c:strCache/>
            </c:strRef>
          </c:cat>
          <c:val>
            <c:numRef>
              <c:f>Informe!$E$23:$E$31</c:f>
              <c:numCache/>
            </c:numRef>
          </c:val>
        </c:ser>
        <c:axId val="29660170"/>
        <c:axId val="18010987"/>
      </c:barChart>
      <c:lineChart>
        <c:grouping val="standard"/>
        <c:varyColors val="0"/>
        <c:ser>
          <c:idx val="3"/>
          <c:order val="3"/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Informe!$B$23:$B$31</c:f>
              <c:strCache/>
            </c:strRef>
          </c:cat>
          <c:val>
            <c:numRef>
              <c:f>Informe!$F$23:$F$31</c:f>
              <c:numCache/>
            </c:numRef>
          </c:val>
          <c:smooth val="0"/>
        </c:ser>
        <c:marker val="1"/>
        <c:axId val="29660170"/>
        <c:axId val="18010987"/>
      </c:lineChart>
      <c:catAx>
        <c:axId val="2966017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10987"/>
        <c:crosses val="autoZero"/>
        <c:auto val="1"/>
        <c:lblOffset val="100"/>
        <c:noMultiLvlLbl val="0"/>
      </c:catAx>
      <c:valAx>
        <c:axId val="18010987"/>
        <c:scaling>
          <c:orientation val="minMax"/>
        </c:scaling>
        <c:delete val="0"/>
        <c:axPos val="l"/>
        <c:majorGridlines>
          <c:spPr>
            <a:ln w="9525">
              <a:noFill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6017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8225"/>
          <c:y val="0.92625"/>
          <c:w val="0.24875"/>
          <c:h val="0.0545"/>
        </c:manualLayout>
      </c:layout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95251</xdr:colOff>
      <xdr:row>21</xdr:row>
      <xdr:rowOff>142875</xdr:rowOff>
    </xdr:from>
    <xdr:to>
      <xdr:col>8</xdr:col>
      <xdr:colOff>90451</xdr:colOff>
      <xdr:row>41</xdr:row>
      <xdr:rowOff>144375</xdr:rowOff>
    </xdr:to>
    <xdr:graphicFrame macro="">
      <xdr:nvGraphicFramePr>
        <xdr:cNvPr id="1" name="Gráfico 1"/>
        <xdr:cNvGraphicFramePr/>
      </xdr:nvGraphicFramePr>
      <xdr:xfrm>
        <a:off x="809625" y="6296025"/>
        <a:ext cx="7915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114300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98679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Grado de ejecución del Presupuesto de Ingresos: por capítulos</a:t>
          </a:r>
        </a:p>
      </xdr:txBody>
    </xdr:sp>
    <xdr:clientData/>
  </xdr:twoCellAnchor>
  <xdr:twoCellAnchor editAs="oneCell">
    <xdr:from>
      <xdr:col>11</xdr:col>
      <xdr:colOff>171450</xdr:colOff>
      <xdr:row>1</xdr:row>
      <xdr:rowOff>47625</xdr:rowOff>
    </xdr:from>
    <xdr:to>
      <xdr:col>12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M46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6.71428571428571" style="104" customWidth="1"/>
    <col min="3" max="3" width="28.5714285714286" style="104" bestFit="1" customWidth="1"/>
    <col min="4" max="5" width="18.7142857142857" style="104" customWidth="1"/>
    <col min="6" max="6" width="8.71428571428571" style="104" customWidth="1"/>
    <col min="7" max="8" width="18.7142857142857" style="104" customWidth="1"/>
    <col min="9" max="9" width="8.71428571428571" style="104" customWidth="1"/>
    <col min="10" max="11" width="18.7142857142857" style="104" customWidth="1"/>
    <col min="12" max="12" width="8.71428571428571" style="104" customWidth="1"/>
    <col min="13" max="13" width="10.7142857142857" style="104"/>
  </cols>
  <sheetData>
    <row r="2" spans="2:13" ht="41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t="s">
        <v>70</v>
      </c>
    </row>
    <row r="3" spans="2:13" ht="12.75">
      <c r="B3" s="111" t="s">
        <v>103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/>
    </row>
    <row r="4" spans="2:13" ht="30" customHeight="1" thickBot="1">
      <c r="B4" s="115" t="s">
        <v>102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/>
    </row>
    <row r="5" spans="2:13" ht="115" customHeight="1">
      <c r="B5" s="114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/>
    </row>
    <row r="6" spans="2:13" ht="40" customHeight="1">
      <c r="B6" s="110" t="s">
        <v>62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/>
    </row>
    <row r="7" spans="2:13" ht="15" customHeight="1">
      <c r="B7" s="88" t="s">
        <v>0</v>
      </c>
      <c r="C7" s="88" t="s">
        <v>1</v>
      </c>
      <c r="D7" s="89">
        <f>Ctxt.ML.Anio3</f>
        <v>2018</v>
      </c>
      <c r="E7" s="90"/>
      <c r="F7" s="91"/>
      <c r="G7" s="89">
        <f>Ctxt.ML.Anio2</f>
        <v>2019</v>
      </c>
      <c r="H7" s="90"/>
      <c r="I7" s="91"/>
      <c r="J7" s="89">
        <f>Ctxt.ML.Anio1</f>
        <v>2020</v>
      </c>
      <c r="K7" s="90"/>
      <c r="L7" s="91"/>
      <c r="M7"/>
    </row>
    <row r="8" spans="2:13" ht="15" customHeight="1">
      <c r="B8" s="92"/>
      <c r="C8" s="93"/>
      <c r="D8" s="94" t="s">
        <v>2</v>
      </c>
      <c r="E8" s="94" t="s">
        <v>3</v>
      </c>
      <c r="F8" s="95" t="s">
        <v>4</v>
      </c>
      <c r="G8" s="94" t="s">
        <v>2</v>
      </c>
      <c r="H8" s="94" t="s">
        <v>3</v>
      </c>
      <c r="I8" s="95" t="s">
        <v>4</v>
      </c>
      <c r="J8" s="94" t="s">
        <v>2</v>
      </c>
      <c r="K8" s="94" t="s">
        <v>3</v>
      </c>
      <c r="L8" s="95" t="s">
        <v>4</v>
      </c>
      <c r="M8"/>
    </row>
    <row r="9" spans="2:13" ht="15" customHeight="1">
      <c r="B9" s="96" t="s">
        <v>5</v>
      </c>
      <c r="C9" s="97" t="s">
        <v>6</v>
      </c>
      <c r="D9" s="98">
        <f>Pre.Ing.Cap1.Mun.Anio3</f>
        <v>64270379</v>
      </c>
      <c r="E9" s="98">
        <f>Liq.Ing.Cap1.Mun.Anio3</f>
        <v>62129327.630000003</v>
      </c>
      <c r="F9" s="99">
        <f>IFERROR(E9/D9,0)</f>
        <v>0.9666868096421215</v>
      </c>
      <c r="G9" s="98">
        <f>Pre.Ing.Cap1.Mun.Anio2</f>
        <v>64270379</v>
      </c>
      <c r="H9" s="98">
        <f>Liq.Ing.Cap1.Mun.Anio2</f>
        <v>60728180.530000001</v>
      </c>
      <c r="I9" s="99">
        <f>IFERROR(H9/G9,0)</f>
        <v>0.9448859875246729</v>
      </c>
      <c r="J9" s="98">
        <f>Pre.Ing.Cap1.Mun.Anio1</f>
        <v>66149028</v>
      </c>
      <c r="K9" s="98">
        <f>Liq.Ing.Cap1.Mun.Anio1</f>
        <v>59115284.600000001</v>
      </c>
      <c r="L9" s="99">
        <f>IFERROR(K9/J9,0)</f>
        <v>0.89366822744545849</v>
      </c>
      <c r="M9"/>
    </row>
    <row r="10" spans="2:13" ht="15" customHeight="1">
      <c r="B10" s="96" t="s">
        <v>7</v>
      </c>
      <c r="C10" s="97" t="s">
        <v>8</v>
      </c>
      <c r="D10" s="98">
        <f>Pre.Ing.Cap2.Mun.Anio3</f>
        <v>4413890.1299999999</v>
      </c>
      <c r="E10" s="98">
        <f>Liq.Ing.Cap2.Mun.Anio3</f>
        <v>8041827.8200000003</v>
      </c>
      <c r="F10" s="99">
        <f>IFERROR(E10/D10,0)</f>
        <v>1.8219365646058798</v>
      </c>
      <c r="G10" s="98">
        <f>Pre.Ing.Cap2.Mun.Anio2</f>
        <v>4413890.1299999999</v>
      </c>
      <c r="H10" s="98">
        <f>Liq.Ing.Cap2.Mun.Anio2</f>
        <v>4904664.6699999999</v>
      </c>
      <c r="I10" s="99">
        <f>IFERROR(H10/G10,0)</f>
        <v>1.1111886625052898</v>
      </c>
      <c r="J10" s="98">
        <f>Pre.Ing.Cap2.Mun.Anio1</f>
        <v>9100842</v>
      </c>
      <c r="K10" s="98">
        <f>Liq.Ing.Cap2.Mun.Anio1</f>
        <v>5254361.6900000004</v>
      </c>
      <c r="L10" s="99">
        <f>IFERROR(K10/J10,0)</f>
        <v>0.57734896287618231</v>
      </c>
      <c r="M10"/>
    </row>
    <row r="11" spans="2:13" ht="15" customHeight="1">
      <c r="B11" s="96" t="s">
        <v>9</v>
      </c>
      <c r="C11" s="97" t="s">
        <v>10</v>
      </c>
      <c r="D11" s="98">
        <f>Pre.Ing.Cap3.Mun.Anio3</f>
        <v>9841489</v>
      </c>
      <c r="E11" s="98">
        <f>Liq.Ing.Cap3.Mun.Anio3</f>
        <v>9952427.5399999991</v>
      </c>
      <c r="F11" s="99">
        <f>IFERROR(E11/D11,0)</f>
        <v>1.0112725360969259</v>
      </c>
      <c r="G11" s="98">
        <f>Pre.Ing.Cap3.Mun.Anio2</f>
        <v>9841489</v>
      </c>
      <c r="H11" s="98">
        <f>Liq.Ing.Cap3.Mun.Anio2</f>
        <v>11836780.67</v>
      </c>
      <c r="I11" s="99">
        <f>IFERROR(H11/G11,0)</f>
        <v>1.202742864418179</v>
      </c>
      <c r="J11" s="98">
        <f>Pre.Ing.Cap3.Mun.Anio1</f>
        <v>12727600</v>
      </c>
      <c r="K11" s="98">
        <f>Liq.Ing.Cap3.Mun.Anio1</f>
        <v>6092182.9400000004</v>
      </c>
      <c r="L11" s="99">
        <f>IFERROR(K11/J11,0)</f>
        <v>0.47865920833464287</v>
      </c>
      <c r="M11"/>
    </row>
    <row r="12" spans="2:13" ht="15" customHeight="1">
      <c r="B12" s="96" t="s">
        <v>11</v>
      </c>
      <c r="C12" s="97" t="s">
        <v>12</v>
      </c>
      <c r="D12" s="98">
        <f>Pre.Ing.Cap4.Mun.Anio3</f>
        <v>12442272</v>
      </c>
      <c r="E12" s="98">
        <f>Liq.Ing.Cap4.Mun.Anio3</f>
        <v>12598125.060000001</v>
      </c>
      <c r="F12" s="99">
        <f>IFERROR(E12/D12,0)</f>
        <v>1.0125260933051456</v>
      </c>
      <c r="G12" s="98">
        <f>Pre.Ing.Cap4.Mun.Anio2</f>
        <v>12442272</v>
      </c>
      <c r="H12" s="98">
        <f>Liq.Ing.Cap4.Mun.Anio2</f>
        <v>13173077.27</v>
      </c>
      <c r="I12" s="99">
        <f>IFERROR(H12/G12,0)</f>
        <v>1.0587356770531942</v>
      </c>
      <c r="J12" s="98">
        <f>Pre.Ing.Cap4.Mun.Anio1</f>
        <v>14193591.02</v>
      </c>
      <c r="K12" s="98">
        <f>Liq.Ing.Cap4.Mun.Anio1</f>
        <v>13693956.83</v>
      </c>
      <c r="L12" s="99">
        <f>IFERROR(K12/J12,0)</f>
        <v>0.96479860598378719</v>
      </c>
      <c r="M12"/>
    </row>
    <row r="13" spans="2:13" ht="15" customHeight="1">
      <c r="B13" s="96" t="s">
        <v>13</v>
      </c>
      <c r="C13" s="97" t="s">
        <v>14</v>
      </c>
      <c r="D13" s="98">
        <f>Pre.Ing.Cap5.Mun.Anio3</f>
        <v>1867313</v>
      </c>
      <c r="E13" s="98">
        <f>Liq.Ing.Cap5.Mun.Anio3</f>
        <v>1324532.1599999999</v>
      </c>
      <c r="F13" s="99">
        <f>IFERROR(E13/D13,0)</f>
        <v>0.70932519615083278</v>
      </c>
      <c r="G13" s="98">
        <f>Pre.Ing.Cap5.Mun.Anio2</f>
        <v>1867313</v>
      </c>
      <c r="H13" s="98">
        <f>Liq.Ing.Cap5.Mun.Anio2</f>
        <v>2383898.3999999999</v>
      </c>
      <c r="I13" s="99">
        <f>IFERROR(H13/G13,0)</f>
        <v>1.2766463897589744</v>
      </c>
      <c r="J13" s="98">
        <f>Pre.Ing.Cap5.Mun.Anio1</f>
        <v>2721000</v>
      </c>
      <c r="K13" s="98">
        <f>Liq.Ing.Cap5.Mun.Anio1</f>
        <v>1388081.78</v>
      </c>
      <c r="L13" s="99">
        <f>IFERROR(K13/J13,0)</f>
        <v>0.51013663359059169</v>
      </c>
      <c r="M13"/>
    </row>
    <row r="14" spans="2:13" ht="15" customHeight="1">
      <c r="B14" s="96" t="s">
        <v>15</v>
      </c>
      <c r="C14" s="97" t="s">
        <v>16</v>
      </c>
      <c r="D14" s="98">
        <f>Pre.Ing.Cap6.Mun.Anio3</f>
        <v>5113752</v>
      </c>
      <c r="E14" s="98">
        <f>Liq.Ing.Cap6.Mun.Anio3</f>
        <v>0</v>
      </c>
      <c r="F14" s="99">
        <f>IFERROR(E14/D14,0)</f>
        <v>0</v>
      </c>
      <c r="G14" s="98">
        <f>Pre.Ing.Cap6.Mun.Anio2</f>
        <v>5113752</v>
      </c>
      <c r="H14" s="98">
        <f>Liq.Ing.Cap6.Mun.Anio2</f>
        <v>0</v>
      </c>
      <c r="I14" s="99">
        <f>IFERROR(H14/G14,0)</f>
        <v>0</v>
      </c>
      <c r="J14" s="98">
        <f>Pre.Ing.Cap6.Mun.Anio1</f>
        <v>13049409.52</v>
      </c>
      <c r="K14" s="98">
        <f>Liq.Ing.Cap6.Mun.Anio1</f>
        <v>7368500</v>
      </c>
      <c r="L14" s="99">
        <f>IFERROR(K14/J14,0)</f>
        <v>0.56466156485523489</v>
      </c>
      <c r="M14"/>
    </row>
    <row r="15" spans="2:13" ht="15" customHeight="1">
      <c r="B15" s="96" t="s">
        <v>17</v>
      </c>
      <c r="C15" s="97" t="s">
        <v>18</v>
      </c>
      <c r="D15" s="98">
        <f>Pre.Ing.Cap7.Mun.Anio3</f>
        <v>880000</v>
      </c>
      <c r="E15" s="98">
        <f>Liq.Ing.Cap7.Mun.Anio3</f>
        <v>5500</v>
      </c>
      <c r="F15" s="99">
        <f>IFERROR(E15/D15,0)</f>
        <v>0.0062500000000000003</v>
      </c>
      <c r="G15" s="98">
        <f>Pre.Ing.Cap7.Mun.Anio2</f>
        <v>221000</v>
      </c>
      <c r="H15" s="98">
        <f>Liq.Ing.Cap7.Mun.Anio2</f>
        <v>61936.099999999999</v>
      </c>
      <c r="I15" s="99">
        <f>IFERROR(H15/G15,0)</f>
        <v>0.28025384615384613</v>
      </c>
      <c r="J15" s="98">
        <f>Pre.Ing.Cap7.Mun.Anio1</f>
        <v>1451218.0800000001</v>
      </c>
      <c r="K15" s="98">
        <f>Liq.Ing.Cap7.Mun.Anio1</f>
        <v>0</v>
      </c>
      <c r="L15" s="99">
        <f>IFERROR(K15/J15,0)</f>
        <v>0</v>
      </c>
      <c r="M15"/>
    </row>
    <row r="16" spans="2:13" ht="15" customHeight="1">
      <c r="B16" s="96" t="s">
        <v>19</v>
      </c>
      <c r="C16" s="97" t="s">
        <v>20</v>
      </c>
      <c r="D16" s="98">
        <f>Pre.Ing.Cap8.Mun.Anio3</f>
        <v>500100</v>
      </c>
      <c r="E16" s="98">
        <f>Liq.Ing.Cap8.Mun.Anio3</f>
        <v>315308.32000000001</v>
      </c>
      <c r="F16" s="99">
        <f>IFERROR(E16/D16,0)</f>
        <v>0.63049054189162168</v>
      </c>
      <c r="G16" s="98">
        <f>Pre.Ing.Cap8.Mun.Anio2</f>
        <v>500100</v>
      </c>
      <c r="H16" s="98">
        <f>Liq.Ing.Cap8.Mun.Anio2</f>
        <v>486416.59000000003</v>
      </c>
      <c r="I16" s="99">
        <f>IFERROR(H16/G16,0)</f>
        <v>0.97263865226954616</v>
      </c>
      <c r="J16" s="98">
        <f>Pre.Ing.Cap8.Mun.Anio1</f>
        <v>550100</v>
      </c>
      <c r="K16" s="98">
        <f>Liq.Ing.Cap8.Mun.Anio1</f>
        <v>274965.96000000002</v>
      </c>
      <c r="L16" s="99">
        <f>IFERROR(K16/J16,0)</f>
        <v>0.49984722777676788</v>
      </c>
      <c r="M16"/>
    </row>
    <row r="17" spans="2:13" ht="15" customHeight="1">
      <c r="B17" s="96" t="s">
        <v>21</v>
      </c>
      <c r="C17" s="97" t="s">
        <v>22</v>
      </c>
      <c r="D17" s="98">
        <f>Pre.Ing.Cap9.Mun.Anio3</f>
        <v>5919486.8700000001</v>
      </c>
      <c r="E17" s="98">
        <f>Liq.Ing.Cap9.Mun.Anio3</f>
        <v>7251000</v>
      </c>
      <c r="F17" s="99">
        <f>IFERROR(E17/D17,0)</f>
        <v>1.2249372554145053</v>
      </c>
      <c r="G17" s="98">
        <f>Pre.Ing.Cap9.Mun.Anio2</f>
        <v>5919486.8700000001</v>
      </c>
      <c r="H17" s="98">
        <f>Liq.Ing.Cap9.Mun.Anio2</f>
        <v>8832957.5600000005</v>
      </c>
      <c r="I17" s="99">
        <f>IFERROR(H17/G17,0)</f>
        <v>1.4921829803805275</v>
      </c>
      <c r="J17" s="98">
        <f>Pre.Ing.Cap9.Mun.Anio1</f>
        <v>21000000</v>
      </c>
      <c r="K17" s="98">
        <f>Liq.Ing.Cap9.Mun.Anio1</f>
        <v>0</v>
      </c>
      <c r="L17" s="99">
        <f>IFERROR(K17/J17,0)</f>
        <v>0</v>
      </c>
      <c r="M17"/>
    </row>
    <row r="18" spans="2:13" ht="15" customHeight="1">
      <c r="B18" s="96"/>
      <c r="C18" s="100" t="s">
        <v>23</v>
      </c>
      <c r="D18" s="101">
        <f>SUM(D9:D17)</f>
        <v>105248682</v>
      </c>
      <c r="E18" s="101">
        <f>SUM(E9:E17)</f>
        <v>101618048.53</v>
      </c>
      <c r="F18" s="102">
        <f>IFERROR(E18/D18,0)</f>
        <v>0.96550423814333375</v>
      </c>
      <c r="G18" s="101">
        <f>SUM(G9:G17)</f>
        <v>104589682</v>
      </c>
      <c r="H18" s="101">
        <f>SUM(H9:H17)</f>
        <v>102407911.79000001</v>
      </c>
      <c r="I18" s="102">
        <f>IFERROR(H18/G18,0)</f>
        <v>0.97913971848580639</v>
      </c>
      <c r="J18" s="101">
        <f>SUM(J9:J17)</f>
        <v>140942788.62</v>
      </c>
      <c r="K18" s="101">
        <f>SUM(K9:K17)</f>
        <v>93187333.799999997</v>
      </c>
      <c r="L18" s="102">
        <f>IFERROR(K18/J18,0)</f>
        <v>0.66117134982510606</v>
      </c>
      <c r="M18"/>
    </row>
    <row r="19" spans="2:13" ht="15" customHeight="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/>
    </row>
    <row r="20" spans="2:13" ht="15" customHeight="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/>
    </row>
    <row r="21" spans="2:13" ht="24" thickBot="1">
      <c r="B21" s="105" t="s">
        <v>24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/>
    </row>
    <row r="22" spans="2:13" ht="12.75">
      <c r="B22" s="106"/>
      <c r="C22" s="106">
        <f>D7</f>
        <v>2018</v>
      </c>
      <c r="D22" s="106">
        <f>G7</f>
        <v>2019</v>
      </c>
      <c r="E22" s="106">
        <f>J7</f>
        <v>2020</v>
      </c>
      <c r="F22" s="106"/>
      <c r="G22" s="104"/>
      <c r="H22" s="104"/>
      <c r="I22" s="104"/>
      <c r="J22" s="104"/>
      <c r="K22" s="104"/>
      <c r="L22" s="104"/>
      <c r="M22"/>
    </row>
    <row r="23" spans="2:13" ht="12.75">
      <c r="B23" s="106" t="s">
        <v>25</v>
      </c>
      <c r="C23" s="107">
        <f>F9</f>
        <v>0.9666868096421215</v>
      </c>
      <c r="D23" s="107">
        <f>I9</f>
        <v>0.9448859875246729</v>
      </c>
      <c r="E23" s="107">
        <f>L9</f>
        <v>0.89366822744545849</v>
      </c>
      <c r="F23" s="108">
        <v>1</v>
      </c>
      <c r="G23" s="104"/>
      <c r="H23" s="104"/>
      <c r="I23" s="104"/>
      <c r="J23" s="104"/>
      <c r="K23" s="104"/>
      <c r="L23" s="104"/>
      <c r="M23"/>
    </row>
    <row r="24" spans="2:13" ht="12.75">
      <c r="B24" s="106" t="s">
        <v>26</v>
      </c>
      <c r="C24" s="107">
        <f>F10</f>
        <v>1.8219365646058798</v>
      </c>
      <c r="D24" s="107">
        <f>I10</f>
        <v>1.1111886625052898</v>
      </c>
      <c r="E24" s="107">
        <f>L10</f>
        <v>0.57734896287618231</v>
      </c>
      <c r="F24" s="108">
        <v>1</v>
      </c>
      <c r="G24" s="104"/>
      <c r="H24" s="104"/>
      <c r="I24" s="104"/>
      <c r="J24" s="104"/>
      <c r="K24" s="104"/>
      <c r="L24" s="104"/>
      <c r="M24"/>
    </row>
    <row r="25" spans="2:13" ht="12.75">
      <c r="B25" s="106" t="s">
        <v>27</v>
      </c>
      <c r="C25" s="107">
        <f>F11</f>
        <v>1.0112725360969259</v>
      </c>
      <c r="D25" s="107">
        <f>I11</f>
        <v>1.202742864418179</v>
      </c>
      <c r="E25" s="107">
        <f>L11</f>
        <v>0.47865920833464287</v>
      </c>
      <c r="F25" s="108">
        <v>1</v>
      </c>
      <c r="G25" s="104"/>
      <c r="H25" s="104"/>
      <c r="I25" s="104"/>
      <c r="J25" s="104"/>
      <c r="K25" s="104"/>
      <c r="L25" s="104"/>
      <c r="M25"/>
    </row>
    <row r="26" spans="2:13" ht="12.75">
      <c r="B26" s="106" t="s">
        <v>28</v>
      </c>
      <c r="C26" s="107">
        <f>F12</f>
        <v>1.0125260933051456</v>
      </c>
      <c r="D26" s="107">
        <f>I12</f>
        <v>1.0587356770531942</v>
      </c>
      <c r="E26" s="107">
        <f>L12</f>
        <v>0.96479860598378719</v>
      </c>
      <c r="F26" s="108">
        <v>1</v>
      </c>
      <c r="G26" s="104"/>
      <c r="H26" s="104"/>
      <c r="I26" s="104"/>
      <c r="J26" s="104"/>
      <c r="K26" s="104"/>
      <c r="L26" s="104"/>
      <c r="M26"/>
    </row>
    <row r="27" spans="2:13" ht="12.75">
      <c r="B27" s="106" t="s">
        <v>29</v>
      </c>
      <c r="C27" s="107">
        <f>F13</f>
        <v>0.70932519615083278</v>
      </c>
      <c r="D27" s="107">
        <f>I13</f>
        <v>1.2766463897589744</v>
      </c>
      <c r="E27" s="107">
        <f>L13</f>
        <v>0.51013663359059169</v>
      </c>
      <c r="F27" s="108">
        <v>1</v>
      </c>
      <c r="G27" s="104"/>
      <c r="H27" s="104"/>
      <c r="I27" s="104"/>
      <c r="J27" s="104"/>
      <c r="K27" s="104"/>
      <c r="L27" s="104"/>
      <c r="M27"/>
    </row>
    <row r="28" spans="2:13" ht="12.75">
      <c r="B28" s="106" t="s">
        <v>30</v>
      </c>
      <c r="C28" s="107">
        <f>F14</f>
        <v>0</v>
      </c>
      <c r="D28" s="107">
        <f>I14</f>
        <v>0</v>
      </c>
      <c r="E28" s="107">
        <f>L14</f>
        <v>0.56466156485523489</v>
      </c>
      <c r="F28" s="108">
        <v>1</v>
      </c>
      <c r="G28" s="104"/>
      <c r="H28" s="104"/>
      <c r="I28" s="104"/>
      <c r="J28" s="104"/>
      <c r="K28" s="104"/>
      <c r="L28" s="104"/>
      <c r="M28"/>
    </row>
    <row r="29" spans="2:13" ht="12.75">
      <c r="B29" s="106" t="s">
        <v>31</v>
      </c>
      <c r="C29" s="107">
        <f>F15</f>
        <v>0.0062500000000000003</v>
      </c>
      <c r="D29" s="107">
        <f>I15</f>
        <v>0.28025384615384613</v>
      </c>
      <c r="E29" s="107">
        <f>L15</f>
        <v>0</v>
      </c>
      <c r="F29" s="108">
        <v>1</v>
      </c>
      <c r="G29" s="104"/>
      <c r="H29" s="104"/>
      <c r="I29" s="104"/>
      <c r="J29" s="104"/>
      <c r="K29" s="104"/>
      <c r="L29" s="104"/>
      <c r="M29"/>
    </row>
    <row r="30" spans="2:13" ht="12.75">
      <c r="B30" s="106" t="s">
        <v>32</v>
      </c>
      <c r="C30" s="107">
        <f>F16</f>
        <v>0.63049054189162168</v>
      </c>
      <c r="D30" s="107">
        <f>I16</f>
        <v>0.97263865226954616</v>
      </c>
      <c r="E30" s="107">
        <f>L16</f>
        <v>0.49984722777676788</v>
      </c>
      <c r="F30" s="108">
        <v>1</v>
      </c>
      <c r="G30" s="104"/>
      <c r="H30" s="104"/>
      <c r="I30" s="104"/>
      <c r="J30" s="104"/>
      <c r="K30" s="104"/>
      <c r="L30" s="104"/>
      <c r="M30"/>
    </row>
    <row r="31" spans="2:13" ht="12.75">
      <c r="B31" s="106" t="s">
        <v>33</v>
      </c>
      <c r="C31" s="107">
        <f>F17</f>
        <v>1.2249372554145053</v>
      </c>
      <c r="D31" s="107">
        <f>I17</f>
        <v>1.4921829803805275</v>
      </c>
      <c r="E31" s="107">
        <f>L17</f>
        <v>0</v>
      </c>
      <c r="F31" s="108">
        <v>1</v>
      </c>
      <c r="G31" s="104"/>
      <c r="H31" s="104"/>
      <c r="I31" s="104"/>
      <c r="J31" s="104"/>
      <c r="K31" s="104"/>
      <c r="L31" s="104"/>
      <c r="M31"/>
    </row>
    <row r="32" spans="2:13" ht="12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/>
    </row>
    <row r="33" spans="2:13" ht="12.7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/>
    </row>
    <row r="34" spans="2:13" ht="12.75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/>
    </row>
    <row r="35" spans="2:13" ht="12.75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/>
    </row>
    <row r="36" spans="2:13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/>
    </row>
    <row r="37" spans="2:13" ht="12.75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/>
    </row>
    <row r="38" spans="2:13" ht="12.7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/>
    </row>
    <row r="39" spans="2:13" ht="12.75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/>
    </row>
    <row r="40" spans="2:13" ht="12.7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/>
    </row>
    <row r="41" spans="2:13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/>
    </row>
    <row r="42" spans="2:13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/>
    </row>
    <row r="43" spans="2:13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/>
    </row>
    <row r="44" spans="2:13" ht="12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/>
    </row>
    <row r="45" spans="2:13" ht="12.7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/>
    </row>
    <row r="46" spans="2:13" ht="15" customHeight="1">
      <c r="B46" s="109" t="s">
        <v>34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/>
    </row>
  </sheetData>
  <mergeCells count="8">
    <mergeCell ref="D7:F7"/>
    <mergeCell ref="G7:I7"/>
    <mergeCell ref="J7:L7"/>
    <mergeCell ref="B21:L21"/>
    <mergeCell ref="B46:L46"/>
    <mergeCell ref="B6:L6"/>
    <mergeCell ref="B2:L2"/>
    <mergeCell ref="B5:L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M46" numberStoredAsText="1"/>
    <ignoredError sqref="A1:M4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35</v>
      </c>
      <c r="B1" s="2"/>
      <c r="E1" s="3" t="s">
        <v>36</v>
      </c>
      <c r="F1" s="3" t="s">
        <v>1</v>
      </c>
      <c r="G1" s="4" t="s">
        <v>37</v>
      </c>
      <c r="H1" s="4"/>
      <c r="I1" s="5"/>
      <c r="J1" s="6" t="s">
        <v>38</v>
      </c>
      <c r="K1" s="6"/>
      <c r="L1" s="7"/>
      <c r="M1" s="8" t="s">
        <v>39</v>
      </c>
      <c r="N1" s="8"/>
      <c r="O1" s="9"/>
      <c r="P1" s="10" t="s">
        <v>40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41</v>
      </c>
      <c r="B3" s="18" t="s">
        <v>69</v>
      </c>
      <c r="D3" s="19" t="s">
        <v>43</v>
      </c>
      <c r="E3" s="20"/>
      <c r="F3" s="21" t="s">
        <v>44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45</v>
      </c>
      <c r="B4" s="26" t="s">
        <v>64</v>
      </c>
      <c r="E4" s="27"/>
      <c r="F4" s="27" t="s">
        <v>47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48</v>
      </c>
      <c r="B5" s="26" t="s">
        <v>62</v>
      </c>
      <c r="D5" s="19" t="s">
        <v>50</v>
      </c>
      <c r="E5" s="31" t="s">
        <v>5</v>
      </c>
      <c r="F5" s="32" t="s">
        <v>73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52</v>
      </c>
      <c r="B6" s="26">
        <v>2020</v>
      </c>
      <c r="E6" s="31" t="s">
        <v>7</v>
      </c>
      <c r="F6" s="32" t="s">
        <v>72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54</v>
      </c>
      <c r="B7" s="26">
        <v>2019</v>
      </c>
      <c r="E7" s="31" t="s">
        <v>9</v>
      </c>
      <c r="F7" s="36" t="s">
        <v>68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56</v>
      </c>
      <c r="B8" s="26">
        <v>2018</v>
      </c>
      <c r="E8" s="31" t="s">
        <v>11</v>
      </c>
      <c r="F8" s="36" t="s">
        <v>79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58</v>
      </c>
      <c r="B9" s="26" t="s">
        <v>59</v>
      </c>
      <c r="E9" s="31" t="s">
        <v>13</v>
      </c>
      <c r="F9" s="36" t="s">
        <v>46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60</v>
      </c>
      <c r="B10" s="40" t="s">
        <v>66</v>
      </c>
      <c r="E10" s="31" t="s">
        <v>15</v>
      </c>
      <c r="F10" s="36" t="s">
        <v>49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63</v>
      </c>
      <c r="B11" s="42">
        <v>44400</v>
      </c>
      <c r="E11" s="31" t="s">
        <v>17</v>
      </c>
      <c r="F11" s="36" t="s">
        <v>61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65</v>
      </c>
      <c r="B12" s="43">
        <v>2011</v>
      </c>
      <c r="E12" s="31" t="s">
        <v>19</v>
      </c>
      <c r="F12" s="36" t="s">
        <v>104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67</v>
      </c>
      <c r="B13" s="45" t="s">
        <v>57</v>
      </c>
      <c r="E13" s="46" t="s">
        <v>21</v>
      </c>
      <c r="F13" s="47" t="s">
        <v>105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70</v>
      </c>
    </row>
    <row r="14" spans="4:18" ht="15.75" thickBot="1">
      <c r="D14" s="19" t="s">
        <v>71</v>
      </c>
      <c r="E14" s="31" t="s">
        <v>5</v>
      </c>
      <c r="F14" s="32" t="s">
        <v>55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7</v>
      </c>
      <c r="F15" s="36" t="s">
        <v>53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9</v>
      </c>
      <c r="F16" s="36" t="s">
        <v>51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11</v>
      </c>
      <c r="F17" s="36" t="s">
        <v>79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13</v>
      </c>
      <c r="F18" s="36" t="s">
        <v>78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15</v>
      </c>
      <c r="F19" s="36" t="s">
        <v>77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17</v>
      </c>
      <c r="F20" s="36" t="s">
        <v>76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19</v>
      </c>
      <c r="F21" s="36" t="s">
        <v>75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21</v>
      </c>
      <c r="F22" s="47" t="s">
        <v>74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80</v>
      </c>
      <c r="E23" s="55"/>
      <c r="F23" s="56" t="s">
        <v>81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82</v>
      </c>
      <c r="E24" s="60"/>
      <c r="F24" s="61" t="s">
        <v>83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84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85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86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87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84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85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86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88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89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90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91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92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93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94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95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96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97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98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79"/>
  <sheetViews>
    <sheetView workbookViewId="0" topLeftCell="A1">
      <pane ySplit="2" topLeftCell="A3" activePane="bottomLeft" state="frozen"/>
      <selection pane="topLeft" activeCell="C1" sqref="C1"/>
      <selection pane="bottomLeft" activeCell="A14" sqref="A14"/>
    </sheetView>
  </sheetViews>
  <sheetFormatPr defaultColWidth="11.4242857142857" defaultRowHeight="15" customHeight="1"/>
  <cols>
    <col min="1" max="1" width="22.1428571428571" style="51" bestFit="1" customWidth="1"/>
    <col min="2" max="2" width="24.8571428571429" style="51" bestFit="1" customWidth="1"/>
    <col min="3" max="3" width="4.71428571428571" style="51" customWidth="1"/>
    <col min="4" max="4" width="20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35</v>
      </c>
      <c r="B1" s="2"/>
      <c r="E1" s="3" t="s">
        <v>36</v>
      </c>
      <c r="F1" s="3" t="s">
        <v>1</v>
      </c>
      <c r="G1" s="4" t="s">
        <v>37</v>
      </c>
      <c r="H1" s="4"/>
      <c r="I1" s="5"/>
      <c r="J1" s="6" t="s">
        <v>38</v>
      </c>
      <c r="K1" s="6"/>
      <c r="L1" s="7"/>
      <c r="M1" s="8" t="s">
        <v>39</v>
      </c>
      <c r="N1" s="8"/>
      <c r="O1" s="9"/>
      <c r="P1" s="10" t="s">
        <v>40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Ctxt.MP.Anio3</f>
        <v>2018</v>
      </c>
      <c r="H2" s="4">
        <f>Ctxt.MP.Anio2</f>
        <v>2019</v>
      </c>
      <c r="I2" s="5">
        <f>Ctxt.MP.Anio1</f>
        <v>2020</v>
      </c>
      <c r="J2" s="6">
        <f>Ctxt.MP.Anio3</f>
        <v>2018</v>
      </c>
      <c r="K2" s="6">
        <f>Ctxt.MP.Anio2</f>
        <v>2019</v>
      </c>
      <c r="L2" s="7">
        <f>Ctxt.MP.Anio1</f>
        <v>2020</v>
      </c>
      <c r="M2" s="8">
        <f>Ctxt.MP.Anio3</f>
        <v>2018</v>
      </c>
      <c r="N2" s="8">
        <f>Ctxt.MP.Anio2</f>
        <v>2019</v>
      </c>
      <c r="O2" s="9">
        <f>Ctxt.MP.Anio1</f>
        <v>2020</v>
      </c>
      <c r="P2" s="10">
        <f>Ctxt.MP.Anio3</f>
        <v>2018</v>
      </c>
      <c r="Q2" s="10">
        <f>Ctxt.MP.Anio2</f>
        <v>2019</v>
      </c>
      <c r="R2" s="11">
        <f>Ctxt.MP.Anio1</f>
        <v>2020</v>
      </c>
    </row>
    <row r="3" spans="1:18" ht="15.75" thickBot="1">
      <c r="A3" s="17" t="s">
        <v>41</v>
      </c>
      <c r="B3" s="18" t="s">
        <v>69</v>
      </c>
      <c r="D3" s="19" t="s">
        <v>43</v>
      </c>
      <c r="E3" s="76"/>
      <c r="F3" s="77" t="s">
        <v>44</v>
      </c>
      <c r="G3" s="78">
        <v>95550</v>
      </c>
      <c r="H3" s="79">
        <v>95814</v>
      </c>
      <c r="I3" s="80">
        <v>96113</v>
      </c>
      <c r="J3" s="78">
        <v>5944567</v>
      </c>
      <c r="K3" s="79">
        <v>5864534</v>
      </c>
      <c r="L3" s="80">
        <v>6600373</v>
      </c>
      <c r="M3" s="78">
        <v>12653076</v>
      </c>
      <c r="N3" s="79">
        <v>11778932</v>
      </c>
      <c r="O3" s="80">
        <v>13274507</v>
      </c>
      <c r="P3" s="78">
        <v>42668178</v>
      </c>
      <c r="Q3" s="79">
        <v>41621008</v>
      </c>
      <c r="R3" s="80">
        <v>45015549</v>
      </c>
    </row>
    <row r="4" spans="1:18" ht="15.75" thickBot="1">
      <c r="A4" s="25" t="s">
        <v>45</v>
      </c>
      <c r="B4" s="26" t="s">
        <v>64</v>
      </c>
      <c r="E4" s="81"/>
      <c r="F4" s="81" t="s">
        <v>47</v>
      </c>
      <c r="G4" s="82">
        <v>36098</v>
      </c>
      <c r="H4" s="83">
        <v>36098</v>
      </c>
      <c r="I4" s="84">
        <v>36098</v>
      </c>
      <c r="J4" s="82">
        <v>2737446</v>
      </c>
      <c r="K4" s="83">
        <v>2675814</v>
      </c>
      <c r="L4" s="84">
        <v>2936308</v>
      </c>
      <c r="M4" s="82">
        <v>6586962</v>
      </c>
      <c r="N4" s="83">
        <v>6112969</v>
      </c>
      <c r="O4" s="84">
        <v>6743236</v>
      </c>
      <c r="P4" s="82">
        <v>23891967</v>
      </c>
      <c r="Q4" s="83">
        <v>23249608</v>
      </c>
      <c r="R4" s="84">
        <v>24893898</v>
      </c>
    </row>
    <row r="5" spans="1:18" ht="15.75" thickBot="1">
      <c r="A5" s="25" t="s">
        <v>48</v>
      </c>
      <c r="B5" s="26" t="s">
        <v>62</v>
      </c>
      <c r="D5" s="19" t="s">
        <v>99</v>
      </c>
      <c r="E5" s="31" t="s">
        <v>5</v>
      </c>
      <c r="F5" s="32" t="s">
        <v>73</v>
      </c>
      <c r="G5" s="33">
        <v>64270379</v>
      </c>
      <c r="H5" s="34">
        <v>64270379</v>
      </c>
      <c r="I5" s="35">
        <v>66149028</v>
      </c>
      <c r="J5" s="33">
        <v>3627956130.1399999</v>
      </c>
      <c r="K5" s="34">
        <v>3498637981.21</v>
      </c>
      <c r="L5" s="35">
        <v>3979075947.54</v>
      </c>
      <c r="M5" s="33">
        <v>5588087896.8100004</v>
      </c>
      <c r="N5" s="34">
        <v>5204367433.1499996</v>
      </c>
      <c r="O5" s="35">
        <v>5936120759.7600002</v>
      </c>
      <c r="P5" s="33">
        <v>19286175155.720001</v>
      </c>
      <c r="Q5" s="34">
        <v>18887620061.029999</v>
      </c>
      <c r="R5" s="35">
        <v>20541600480.779999</v>
      </c>
    </row>
    <row r="6" spans="1:18" ht="15">
      <c r="A6" s="25" t="s">
        <v>52</v>
      </c>
      <c r="B6" s="26">
        <v>2020</v>
      </c>
      <c r="E6" s="31" t="s">
        <v>7</v>
      </c>
      <c r="F6" s="32" t="s">
        <v>72</v>
      </c>
      <c r="G6" s="33">
        <v>4413890.1299999999</v>
      </c>
      <c r="H6" s="34">
        <v>4413890.1299999999</v>
      </c>
      <c r="I6" s="35">
        <v>9100842</v>
      </c>
      <c r="J6" s="33">
        <v>306797967.37</v>
      </c>
      <c r="K6" s="34">
        <v>317046041.19999999</v>
      </c>
      <c r="L6" s="35">
        <v>373046529.06</v>
      </c>
      <c r="M6" s="33">
        <v>750087587.75999999</v>
      </c>
      <c r="N6" s="34">
        <v>755998443.53999996</v>
      </c>
      <c r="O6" s="35">
        <v>867219253.91999996</v>
      </c>
      <c r="P6" s="33">
        <v>1689958403.8499999</v>
      </c>
      <c r="Q6" s="34">
        <v>1782188348.79</v>
      </c>
      <c r="R6" s="35">
        <v>2075552460.3299999</v>
      </c>
    </row>
    <row r="7" spans="1:18" ht="15">
      <c r="A7" s="25" t="s">
        <v>54</v>
      </c>
      <c r="B7" s="26">
        <v>2019</v>
      </c>
      <c r="E7" s="31" t="s">
        <v>9</v>
      </c>
      <c r="F7" s="36" t="s">
        <v>68</v>
      </c>
      <c r="G7" s="37">
        <v>9841489</v>
      </c>
      <c r="H7" s="38">
        <v>9841489</v>
      </c>
      <c r="I7" s="39">
        <v>12727600</v>
      </c>
      <c r="J7" s="37">
        <v>959488588.59000003</v>
      </c>
      <c r="K7" s="38">
        <v>931509606.74000001</v>
      </c>
      <c r="L7" s="39">
        <v>1100780672.47</v>
      </c>
      <c r="M7" s="37">
        <v>2102984094.6700001</v>
      </c>
      <c r="N7" s="38">
        <v>1958968048.76</v>
      </c>
      <c r="O7" s="39">
        <v>2221671735.3800001</v>
      </c>
      <c r="P7" s="37">
        <v>7523466183.2299995</v>
      </c>
      <c r="Q7" s="38">
        <v>7396923892.2700005</v>
      </c>
      <c r="R7" s="39">
        <v>8163348549.1899996</v>
      </c>
    </row>
    <row r="8" spans="1:18" ht="15">
      <c r="A8" s="25" t="s">
        <v>56</v>
      </c>
      <c r="B8" s="26">
        <v>2018</v>
      </c>
      <c r="E8" s="31" t="s">
        <v>11</v>
      </c>
      <c r="F8" s="36" t="s">
        <v>79</v>
      </c>
      <c r="G8" s="37">
        <v>12442272</v>
      </c>
      <c r="H8" s="38">
        <v>12442272</v>
      </c>
      <c r="I8" s="39">
        <v>14193591.02</v>
      </c>
      <c r="J8" s="37">
        <v>2144693463.21</v>
      </c>
      <c r="K8" s="38">
        <v>2189763336.21</v>
      </c>
      <c r="L8" s="39">
        <v>2441688719.8400002</v>
      </c>
      <c r="M8" s="37">
        <v>3888268610.2399998</v>
      </c>
      <c r="N8" s="38">
        <v>3787367938.46</v>
      </c>
      <c r="O8" s="39">
        <v>4230939667.0700002</v>
      </c>
      <c r="P8" s="37">
        <v>15122482613.040001</v>
      </c>
      <c r="Q8" s="38">
        <v>15202114262.84</v>
      </c>
      <c r="R8" s="39">
        <v>16727116150.889999</v>
      </c>
    </row>
    <row r="9" spans="1:18" ht="15">
      <c r="A9" s="25" t="s">
        <v>58</v>
      </c>
      <c r="B9" s="26" t="s">
        <v>59</v>
      </c>
      <c r="D9" s="85"/>
      <c r="E9" s="31" t="s">
        <v>13</v>
      </c>
      <c r="F9" s="36" t="s">
        <v>46</v>
      </c>
      <c r="G9" s="37">
        <v>1867313</v>
      </c>
      <c r="H9" s="38">
        <v>1867313</v>
      </c>
      <c r="I9" s="39">
        <v>2721000</v>
      </c>
      <c r="J9" s="37">
        <v>137260915.05000001</v>
      </c>
      <c r="K9" s="38">
        <v>136490290.03999999</v>
      </c>
      <c r="L9" s="39">
        <v>154578848.19</v>
      </c>
      <c r="M9" s="37">
        <v>264450149.87</v>
      </c>
      <c r="N9" s="38">
        <v>250239997.78</v>
      </c>
      <c r="O9" s="39">
        <v>282663809.38</v>
      </c>
      <c r="P9" s="37">
        <v>875700276.5</v>
      </c>
      <c r="Q9" s="38">
        <v>886967601.98000002</v>
      </c>
      <c r="R9" s="39">
        <v>949457697.32000005</v>
      </c>
    </row>
    <row r="10" spans="1:18" ht="15">
      <c r="A10" s="25" t="s">
        <v>60</v>
      </c>
      <c r="B10" s="40" t="s">
        <v>66</v>
      </c>
      <c r="E10" s="31" t="s">
        <v>15</v>
      </c>
      <c r="F10" s="36" t="s">
        <v>49</v>
      </c>
      <c r="G10" s="37">
        <v>5113752</v>
      </c>
      <c r="H10" s="38">
        <v>5113752</v>
      </c>
      <c r="I10" s="39">
        <v>13049409.52</v>
      </c>
      <c r="J10" s="37">
        <v>75727849.969999999</v>
      </c>
      <c r="K10" s="38">
        <v>52179272.210000001</v>
      </c>
      <c r="L10" s="39">
        <v>102706402.98999999</v>
      </c>
      <c r="M10" s="37">
        <v>212379844.65000001</v>
      </c>
      <c r="N10" s="38">
        <v>158021562</v>
      </c>
      <c r="O10" s="39">
        <v>207706292.30000001</v>
      </c>
      <c r="P10" s="37">
        <v>440119897.33999997</v>
      </c>
      <c r="Q10" s="38">
        <v>360916877.25999999</v>
      </c>
      <c r="R10" s="39">
        <v>503642671.54000002</v>
      </c>
    </row>
    <row r="11" spans="1:18" ht="15">
      <c r="A11" s="41" t="s">
        <v>100</v>
      </c>
      <c r="B11" s="86">
        <v>44196</v>
      </c>
      <c r="E11" s="31" t="s">
        <v>17</v>
      </c>
      <c r="F11" s="36" t="s">
        <v>61</v>
      </c>
      <c r="G11" s="37">
        <v>880000</v>
      </c>
      <c r="H11" s="38">
        <v>221000</v>
      </c>
      <c r="I11" s="39">
        <v>1451218.0800000001</v>
      </c>
      <c r="J11" s="37">
        <v>61440618.25</v>
      </c>
      <c r="K11" s="38">
        <v>55178665.93</v>
      </c>
      <c r="L11" s="39">
        <v>79935666.980000004</v>
      </c>
      <c r="M11" s="37">
        <v>219203950.68000001</v>
      </c>
      <c r="N11" s="38">
        <v>222634200.53</v>
      </c>
      <c r="O11" s="39">
        <v>257959925.09</v>
      </c>
      <c r="P11" s="37">
        <v>1400307498.76</v>
      </c>
      <c r="Q11" s="38">
        <v>1413915809.23</v>
      </c>
      <c r="R11" s="39">
        <v>1485188131.97</v>
      </c>
    </row>
    <row r="12" spans="1:18" ht="15">
      <c r="A12" s="41" t="s">
        <v>65</v>
      </c>
      <c r="B12" s="43">
        <v>2011</v>
      </c>
      <c r="E12" s="31" t="s">
        <v>19</v>
      </c>
      <c r="F12" s="36" t="s">
        <v>104</v>
      </c>
      <c r="G12" s="37">
        <v>500100</v>
      </c>
      <c r="H12" s="38">
        <v>500100</v>
      </c>
      <c r="I12" s="39">
        <v>550100</v>
      </c>
      <c r="J12" s="37">
        <v>5083760.4299999997</v>
      </c>
      <c r="K12" s="38">
        <v>4576986.8099999996</v>
      </c>
      <c r="L12" s="39">
        <v>5422320.4900000002</v>
      </c>
      <c r="M12" s="37">
        <v>31647726.859999999</v>
      </c>
      <c r="N12" s="38">
        <v>27361039.129999999</v>
      </c>
      <c r="O12" s="39">
        <v>32757125.960000001</v>
      </c>
      <c r="P12" s="37">
        <v>88520011.810000002</v>
      </c>
      <c r="Q12" s="38">
        <v>73292811.060000002</v>
      </c>
      <c r="R12" s="39">
        <v>113479265.2</v>
      </c>
    </row>
    <row r="13" spans="1:21" ht="15.75" thickBot="1">
      <c r="A13" s="44" t="s">
        <v>67</v>
      </c>
      <c r="B13" s="45" t="s">
        <v>57</v>
      </c>
      <c r="E13" s="46" t="s">
        <v>21</v>
      </c>
      <c r="F13" s="47" t="s">
        <v>105</v>
      </c>
      <c r="G13" s="48">
        <v>5919486.8700000001</v>
      </c>
      <c r="H13" s="49">
        <v>5919486.8700000001</v>
      </c>
      <c r="I13" s="50">
        <v>21000000</v>
      </c>
      <c r="J13" s="48">
        <v>34099904.109999999</v>
      </c>
      <c r="K13" s="49">
        <v>21813273.129999999</v>
      </c>
      <c r="L13" s="50">
        <v>51232481.240000002</v>
      </c>
      <c r="M13" s="48">
        <v>436322286.63999999</v>
      </c>
      <c r="N13" s="49">
        <v>379075735.85000002</v>
      </c>
      <c r="O13" s="50">
        <v>377388691.94999999</v>
      </c>
      <c r="P13" s="48">
        <v>1122485014.5799999</v>
      </c>
      <c r="Q13" s="49">
        <v>928763150.30999994</v>
      </c>
      <c r="R13" s="50">
        <v>1105539464.6400001</v>
      </c>
      <c r="U13" s="51" t="s">
        <v>70</v>
      </c>
    </row>
    <row r="14" spans="4:18" ht="15.75" thickBot="1">
      <c r="D14" s="19" t="s">
        <v>101</v>
      </c>
      <c r="E14" s="31" t="s">
        <v>5</v>
      </c>
      <c r="F14" s="32" t="s">
        <v>55</v>
      </c>
      <c r="G14" s="33">
        <v>37201376.799999997</v>
      </c>
      <c r="H14" s="34">
        <v>37201376.799999997</v>
      </c>
      <c r="I14" s="35">
        <v>42885354.270000003</v>
      </c>
      <c r="J14" s="33">
        <v>2382603811.9099998</v>
      </c>
      <c r="K14" s="34">
        <v>2390733507.7800002</v>
      </c>
      <c r="L14" s="35">
        <v>2834818695.3499999</v>
      </c>
      <c r="M14" s="33">
        <v>4822920317.54</v>
      </c>
      <c r="N14" s="34">
        <v>4614230267.1300001</v>
      </c>
      <c r="O14" s="35">
        <v>5383583102.2299995</v>
      </c>
      <c r="P14" s="33">
        <v>16281265933.6</v>
      </c>
      <c r="Q14" s="34">
        <v>16405467188.67</v>
      </c>
      <c r="R14" s="35">
        <v>18548130465.5</v>
      </c>
    </row>
    <row r="15" spans="5:18" ht="15">
      <c r="E15" s="31" t="s">
        <v>7</v>
      </c>
      <c r="F15" s="36" t="s">
        <v>53</v>
      </c>
      <c r="G15" s="37">
        <v>46466542.409999996</v>
      </c>
      <c r="H15" s="38">
        <v>46466542.409999996</v>
      </c>
      <c r="I15" s="39">
        <v>54767027.600000001</v>
      </c>
      <c r="J15" s="37">
        <v>2779663428.3600001</v>
      </c>
      <c r="K15" s="38">
        <v>2928194067.0500002</v>
      </c>
      <c r="L15" s="39">
        <v>3281926481.3699999</v>
      </c>
      <c r="M15" s="37">
        <v>4976785514.5200005</v>
      </c>
      <c r="N15" s="38">
        <v>4734653418.6300001</v>
      </c>
      <c r="O15" s="39">
        <v>5459645014.71</v>
      </c>
      <c r="P15" s="37">
        <v>17080197642.52</v>
      </c>
      <c r="Q15" s="38">
        <v>17211742235.860001</v>
      </c>
      <c r="R15" s="39">
        <v>19084433810.52</v>
      </c>
    </row>
    <row r="16" spans="5:18" ht="15">
      <c r="E16" s="31" t="s">
        <v>9</v>
      </c>
      <c r="F16" s="36" t="s">
        <v>51</v>
      </c>
      <c r="G16" s="37">
        <v>1140000</v>
      </c>
      <c r="H16" s="38">
        <v>1015000</v>
      </c>
      <c r="I16" s="39">
        <v>695000</v>
      </c>
      <c r="J16" s="37">
        <v>205181214.53999999</v>
      </c>
      <c r="K16" s="38">
        <v>208348446.5</v>
      </c>
      <c r="L16" s="39">
        <v>169708203.13999999</v>
      </c>
      <c r="M16" s="37">
        <v>189836646.74000001</v>
      </c>
      <c r="N16" s="38">
        <v>157117991.25</v>
      </c>
      <c r="O16" s="39">
        <v>149549327.00999999</v>
      </c>
      <c r="P16" s="37">
        <v>631621202.14999998</v>
      </c>
      <c r="Q16" s="38">
        <v>579850784.46000004</v>
      </c>
      <c r="R16" s="39">
        <v>502369318.05000001</v>
      </c>
    </row>
    <row r="17" spans="5:18" ht="15">
      <c r="E17" s="31" t="s">
        <v>11</v>
      </c>
      <c r="F17" s="36" t="s">
        <v>79</v>
      </c>
      <c r="G17" s="37">
        <v>2976410.79</v>
      </c>
      <c r="H17" s="38">
        <v>2976410.79</v>
      </c>
      <c r="I17" s="39">
        <v>3449307.6000000001</v>
      </c>
      <c r="J17" s="37">
        <v>472047724.83999997</v>
      </c>
      <c r="K17" s="38">
        <v>505739548.42000002</v>
      </c>
      <c r="L17" s="39">
        <v>593325821.20000005</v>
      </c>
      <c r="M17" s="37">
        <v>1282922410.05</v>
      </c>
      <c r="N17" s="38">
        <v>1222965264.47</v>
      </c>
      <c r="O17" s="39">
        <v>1426510504.22</v>
      </c>
      <c r="P17" s="37">
        <v>4648064639.1999998</v>
      </c>
      <c r="Q17" s="38">
        <v>4586877883.5900002</v>
      </c>
      <c r="R17" s="39">
        <v>5072514917.0500002</v>
      </c>
    </row>
    <row r="18" spans="5:18" ht="15">
      <c r="E18" s="31" t="s">
        <v>13</v>
      </c>
      <c r="F18" s="36" t="s">
        <v>78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15</v>
      </c>
      <c r="F19" s="36" t="s">
        <v>77</v>
      </c>
      <c r="G19" s="37">
        <v>8229765.0599999996</v>
      </c>
      <c r="H19" s="38">
        <v>13340610.98</v>
      </c>
      <c r="I19" s="39">
        <v>38495355.75</v>
      </c>
      <c r="J19" s="37">
        <v>369659741.00999999</v>
      </c>
      <c r="K19" s="38">
        <v>409920567.81</v>
      </c>
      <c r="L19" s="39">
        <v>575007422.77999997</v>
      </c>
      <c r="M19" s="37">
        <v>1068040533.9400001</v>
      </c>
      <c r="N19" s="38">
        <v>875020164.40999997</v>
      </c>
      <c r="O19" s="39">
        <v>1051951002.27</v>
      </c>
      <c r="P19" s="37">
        <v>4720038080.5</v>
      </c>
      <c r="Q19" s="38">
        <v>4392874778.6499996</v>
      </c>
      <c r="R19" s="39">
        <v>4914833105.54</v>
      </c>
    </row>
    <row r="20" spans="5:18" ht="15">
      <c r="E20" s="31" t="s">
        <v>17</v>
      </c>
      <c r="F20" s="36" t="s">
        <v>76</v>
      </c>
      <c r="G20" s="37">
        <v>60000</v>
      </c>
      <c r="H20" s="38">
        <v>60000</v>
      </c>
      <c r="I20" s="39">
        <v>0</v>
      </c>
      <c r="J20" s="37">
        <v>203221279.84999999</v>
      </c>
      <c r="K20" s="38">
        <v>140854301.38999999</v>
      </c>
      <c r="L20" s="39">
        <v>175433816.15000001</v>
      </c>
      <c r="M20" s="37">
        <v>138561151.94</v>
      </c>
      <c r="N20" s="38">
        <v>119629445.62</v>
      </c>
      <c r="O20" s="39">
        <v>149732693.62</v>
      </c>
      <c r="P20" s="37">
        <v>545889379.71000004</v>
      </c>
      <c r="Q20" s="38">
        <v>428562920.41000003</v>
      </c>
      <c r="R20" s="39">
        <v>528745610.64999998</v>
      </c>
    </row>
    <row r="21" spans="5:18" ht="15">
      <c r="E21" s="31" t="s">
        <v>19</v>
      </c>
      <c r="F21" s="36" t="s">
        <v>75</v>
      </c>
      <c r="G21" s="37">
        <v>500100</v>
      </c>
      <c r="H21" s="38">
        <v>500100</v>
      </c>
      <c r="I21" s="39">
        <v>550100</v>
      </c>
      <c r="J21" s="37">
        <v>310069893.75999999</v>
      </c>
      <c r="K21" s="38">
        <v>89504996.719999999</v>
      </c>
      <c r="L21" s="39">
        <v>246000049.61000001</v>
      </c>
      <c r="M21" s="37">
        <v>31936889.969999999</v>
      </c>
      <c r="N21" s="38">
        <v>28653707.129999999</v>
      </c>
      <c r="O21" s="39">
        <v>37725038.590000004</v>
      </c>
      <c r="P21" s="37">
        <v>462508521.52999997</v>
      </c>
      <c r="Q21" s="38">
        <v>238557360.03999999</v>
      </c>
      <c r="R21" s="39">
        <v>430188731.25</v>
      </c>
    </row>
    <row r="22" spans="5:18" ht="15.75" thickBot="1">
      <c r="E22" s="47" t="s">
        <v>21</v>
      </c>
      <c r="F22" s="47" t="s">
        <v>74</v>
      </c>
      <c r="G22" s="48">
        <v>1300000</v>
      </c>
      <c r="H22" s="49">
        <v>1950000</v>
      </c>
      <c r="I22" s="50">
        <v>0</v>
      </c>
      <c r="J22" s="48">
        <v>573060793.51999998</v>
      </c>
      <c r="K22" s="49">
        <v>473560791</v>
      </c>
      <c r="L22" s="50">
        <v>333475746.89999998</v>
      </c>
      <c r="M22" s="48">
        <v>710328209.96000004</v>
      </c>
      <c r="N22" s="49">
        <v>627533258.88</v>
      </c>
      <c r="O22" s="50">
        <v>558574254.22000003</v>
      </c>
      <c r="P22" s="48">
        <v>2410857636.3899999</v>
      </c>
      <c r="Q22" s="49">
        <v>2117053245.73</v>
      </c>
      <c r="R22" s="50">
        <v>1849782619.9000001</v>
      </c>
    </row>
    <row r="23" spans="6:6" ht="15">
      <c r="F23" s="51"/>
    </row>
    <row r="24" spans="6:6" ht="15">
      <c r="F24" s="51"/>
    </row>
    <row r="25" spans="6:6" ht="15">
      <c r="F25" s="51"/>
    </row>
    <row r="26" spans="4:6" ht="15">
      <c r="D26" s="14"/>
      <c r="F26" s="51"/>
    </row>
    <row r="27" spans="6:6" ht="15">
      <c r="F27" s="51"/>
    </row>
    <row r="28" spans="6:6" ht="15">
      <c r="F28" s="51"/>
    </row>
    <row r="29" spans="6:6" ht="15">
      <c r="F29" s="51"/>
    </row>
    <row r="30" spans="6:6" ht="15">
      <c r="F30" s="51"/>
    </row>
    <row r="31" spans="6:6" ht="15">
      <c r="F31" s="51"/>
    </row>
    <row r="32" spans="6:6" ht="15">
      <c r="F32" s="51"/>
    </row>
    <row r="33" spans="6:6" ht="15">
      <c r="F33" s="51"/>
    </row>
    <row r="34" spans="6:6" ht="15">
      <c r="F34" s="51"/>
    </row>
    <row r="35" spans="6:6" ht="15">
      <c r="F35" s="51"/>
    </row>
    <row r="36" spans="6:6" ht="15">
      <c r="F36" s="51"/>
    </row>
    <row r="37" spans="6:6" ht="15">
      <c r="F37" s="51"/>
    </row>
    <row r="38" spans="6:6" ht="15">
      <c r="F38" s="51"/>
    </row>
    <row r="39" spans="6:6" ht="15">
      <c r="F39" s="51"/>
    </row>
    <row r="40" spans="6:6" ht="15">
      <c r="F40" s="51"/>
    </row>
    <row r="41" spans="6:6" ht="15">
      <c r="F41" s="51"/>
    </row>
    <row r="42" spans="6:6" ht="15">
      <c r="F42" s="51"/>
    </row>
    <row r="43" spans="6:6" ht="15">
      <c r="F43" s="51"/>
    </row>
    <row r="44" spans="6:6" ht="15">
      <c r="F44" s="51"/>
    </row>
    <row r="45" spans="6:6" ht="15">
      <c r="F45" s="51"/>
    </row>
    <row r="46" spans="6:6" ht="15"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 thickBot="1">
      <c r="F47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</vt:lpstr>
      <vt:lpstr>M_Presupuesto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